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bernhard\Desktop\PhD\data\BL100\100_H\BL100_H_total_P1_GB\"/>
    </mc:Choice>
  </mc:AlternateContent>
  <xr:revisionPtr revIDLastSave="0" documentId="13_ncr:1_{C521A583-8CDB-480F-89FF-AFC7139A5E09}" xr6:coauthVersionLast="47" xr6:coauthVersionMax="47" xr10:uidLastSave="{00000000-0000-0000-0000-000000000000}"/>
  <bookViews>
    <workbookView xWindow="3270" yWindow="3098" windowWidth="14692" windowHeight="9982" xr2:uid="{00000000-000D-0000-FFFF-FFFF00000000}"/>
  </bookViews>
  <sheets>
    <sheet name="Sheet1" sheetId="1" r:id="rId1"/>
    <sheet name="error determin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F26" i="1"/>
  <c r="G26" i="1" s="1"/>
  <c r="H26" i="1" s="1"/>
  <c r="C14" i="1"/>
  <c r="F14" i="1"/>
  <c r="G14" i="1" s="1"/>
  <c r="H14" i="1" s="1"/>
  <c r="C40" i="1"/>
  <c r="F40" i="1"/>
  <c r="G40" i="1" s="1"/>
  <c r="H40" i="1" s="1"/>
  <c r="C52" i="1"/>
  <c r="F52" i="1"/>
  <c r="G52" i="1" s="1"/>
  <c r="H52" i="1" s="1"/>
  <c r="C6" i="2"/>
  <c r="C7" i="2"/>
  <c r="C8" i="2"/>
  <c r="C9" i="2"/>
  <c r="C10" i="2"/>
  <c r="C11" i="2"/>
  <c r="C12" i="2"/>
  <c r="C13" i="2"/>
  <c r="C14" i="2"/>
  <c r="C15" i="2"/>
  <c r="C5" i="2"/>
  <c r="P7" i="2"/>
  <c r="Q7" i="2" s="1"/>
  <c r="R7" i="2" s="1"/>
  <c r="M7" i="2"/>
  <c r="P6" i="2"/>
  <c r="Q6" i="2" s="1"/>
  <c r="R6" i="2" s="1"/>
  <c r="M6" i="2"/>
  <c r="K6" i="2"/>
  <c r="P5" i="2"/>
  <c r="Q5" i="2" s="1"/>
  <c r="R5" i="2" s="1"/>
  <c r="M5" i="2"/>
  <c r="P15" i="2"/>
  <c r="Q15" i="2" s="1"/>
  <c r="R15" i="2" s="1"/>
  <c r="M15" i="2"/>
  <c r="P23" i="2"/>
  <c r="Q23" i="2" s="1"/>
  <c r="R23" i="2" s="1"/>
  <c r="M23" i="2"/>
  <c r="P31" i="2"/>
  <c r="Q31" i="2" s="1"/>
  <c r="R31" i="2" s="1"/>
  <c r="M31" i="2"/>
  <c r="P39" i="2"/>
  <c r="Q39" i="2" s="1"/>
  <c r="R39" i="2" s="1"/>
  <c r="M39" i="2"/>
  <c r="P47" i="2"/>
  <c r="Q47" i="2" s="1"/>
  <c r="R47" i="2" s="1"/>
  <c r="M47" i="2"/>
  <c r="P54" i="2"/>
  <c r="Q54" i="2" s="1"/>
  <c r="R54" i="2" s="1"/>
  <c r="M54" i="2"/>
  <c r="P61" i="2"/>
  <c r="Q61" i="2" s="1"/>
  <c r="R61" i="2" s="1"/>
  <c r="M61" i="2"/>
  <c r="P69" i="2"/>
  <c r="Q69" i="2" s="1"/>
  <c r="R69" i="2" s="1"/>
  <c r="M69" i="2"/>
  <c r="P77" i="2"/>
  <c r="Q77" i="2" s="1"/>
  <c r="R77" i="2" s="1"/>
  <c r="M77" i="2"/>
  <c r="P83" i="2"/>
  <c r="Q83" i="2" s="1"/>
  <c r="R83" i="2" s="1"/>
  <c r="M83" i="2"/>
  <c r="P76" i="2"/>
  <c r="Q76" i="2" s="1"/>
  <c r="R76" i="2" s="1"/>
  <c r="M76" i="2"/>
  <c r="P68" i="2"/>
  <c r="Q68" i="2" s="1"/>
  <c r="R68" i="2" s="1"/>
  <c r="M68" i="2"/>
  <c r="P60" i="2"/>
  <c r="Q60" i="2" s="1"/>
  <c r="R60" i="2" s="1"/>
  <c r="M60" i="2"/>
  <c r="P53" i="2"/>
  <c r="Q53" i="2" s="1"/>
  <c r="R53" i="2" s="1"/>
  <c r="M53" i="2"/>
  <c r="P46" i="2"/>
  <c r="Q46" i="2" s="1"/>
  <c r="R46" i="2" s="1"/>
  <c r="M46" i="2"/>
  <c r="P38" i="2"/>
  <c r="Q38" i="2" s="1"/>
  <c r="R38" i="2" s="1"/>
  <c r="M38" i="2"/>
  <c r="P30" i="2"/>
  <c r="Q30" i="2" s="1"/>
  <c r="R30" i="2" s="1"/>
  <c r="M30" i="2"/>
  <c r="P22" i="2"/>
  <c r="Q22" i="2" s="1"/>
  <c r="R22" i="2" s="1"/>
  <c r="M22" i="2"/>
  <c r="P14" i="2"/>
  <c r="Q14" i="2" s="1"/>
  <c r="R14" i="2" s="1"/>
  <c r="M14" i="2"/>
  <c r="K14" i="2"/>
  <c r="K22" i="2" s="1"/>
  <c r="K30" i="2" s="1"/>
  <c r="K38" i="2" s="1"/>
  <c r="K46" i="2" s="1"/>
  <c r="K53" i="2" s="1"/>
  <c r="K60" i="2" s="1"/>
  <c r="K68" i="2" s="1"/>
  <c r="K76" i="2" s="1"/>
  <c r="K83" i="2" s="1"/>
  <c r="K77" i="2" s="1"/>
  <c r="K69" i="2" s="1"/>
  <c r="K61" i="2" s="1"/>
  <c r="K54" i="2" s="1"/>
  <c r="K47" i="2" s="1"/>
  <c r="K39" i="2" s="1"/>
  <c r="K31" i="2" s="1"/>
  <c r="K23" i="2" s="1"/>
  <c r="K15" i="2" s="1"/>
  <c r="P13" i="2"/>
  <c r="Q13" i="2" s="1"/>
  <c r="R13" i="2" s="1"/>
  <c r="M13" i="2"/>
  <c r="P21" i="2"/>
  <c r="Q21" i="2" s="1"/>
  <c r="R21" i="2" s="1"/>
  <c r="M21" i="2"/>
  <c r="P29" i="2"/>
  <c r="Q29" i="2" s="1"/>
  <c r="R29" i="2" s="1"/>
  <c r="M29" i="2"/>
  <c r="P37" i="2"/>
  <c r="Q37" i="2" s="1"/>
  <c r="R37" i="2" s="1"/>
  <c r="M37" i="2"/>
  <c r="P45" i="2"/>
  <c r="Q45" i="2" s="1"/>
  <c r="R45" i="2" s="1"/>
  <c r="M45" i="2"/>
  <c r="P52" i="2"/>
  <c r="Q52" i="2" s="1"/>
  <c r="R52" i="2" s="1"/>
  <c r="M52" i="2"/>
  <c r="P59" i="2"/>
  <c r="Q59" i="2" s="1"/>
  <c r="R59" i="2" s="1"/>
  <c r="M59" i="2"/>
  <c r="P67" i="2"/>
  <c r="Q67" i="2" s="1"/>
  <c r="R67" i="2" s="1"/>
  <c r="M67" i="2"/>
  <c r="P75" i="2"/>
  <c r="Q75" i="2" s="1"/>
  <c r="R75" i="2" s="1"/>
  <c r="M75" i="2"/>
  <c r="P82" i="2"/>
  <c r="Q82" i="2" s="1"/>
  <c r="R82" i="2" s="1"/>
  <c r="M82" i="2"/>
  <c r="P74" i="2"/>
  <c r="Q74" i="2" s="1"/>
  <c r="R74" i="2" s="1"/>
  <c r="M74" i="2"/>
  <c r="P66" i="2"/>
  <c r="Q66" i="2" s="1"/>
  <c r="R66" i="2" s="1"/>
  <c r="M66" i="2"/>
  <c r="P58" i="2"/>
  <c r="Q58" i="2" s="1"/>
  <c r="R58" i="2" s="1"/>
  <c r="M58" i="2"/>
  <c r="P51" i="2"/>
  <c r="Q51" i="2" s="1"/>
  <c r="R51" i="2" s="1"/>
  <c r="M51" i="2"/>
  <c r="P44" i="2"/>
  <c r="Q44" i="2" s="1"/>
  <c r="R44" i="2" s="1"/>
  <c r="M44" i="2"/>
  <c r="P36" i="2"/>
  <c r="Q36" i="2" s="1"/>
  <c r="R36" i="2" s="1"/>
  <c r="M36" i="2"/>
  <c r="P28" i="2"/>
  <c r="Q28" i="2" s="1"/>
  <c r="R28" i="2" s="1"/>
  <c r="M28" i="2"/>
  <c r="P20" i="2"/>
  <c r="Q20" i="2" s="1"/>
  <c r="R20" i="2" s="1"/>
  <c r="M20" i="2"/>
  <c r="P12" i="2"/>
  <c r="Q12" i="2" s="1"/>
  <c r="R12" i="2" s="1"/>
  <c r="M12" i="2"/>
  <c r="K12" i="2"/>
  <c r="K20" i="2" s="1"/>
  <c r="K28" i="2" s="1"/>
  <c r="K36" i="2" s="1"/>
  <c r="K44" i="2" s="1"/>
  <c r="K51" i="2" s="1"/>
  <c r="K58" i="2" s="1"/>
  <c r="K66" i="2" s="1"/>
  <c r="K74" i="2" s="1"/>
  <c r="K82" i="2" s="1"/>
  <c r="K75" i="2" s="1"/>
  <c r="K67" i="2" s="1"/>
  <c r="K59" i="2" s="1"/>
  <c r="K52" i="2" s="1"/>
  <c r="K45" i="2" s="1"/>
  <c r="K37" i="2" s="1"/>
  <c r="K29" i="2" s="1"/>
  <c r="K21" i="2" l="1"/>
  <c r="K13" i="2" s="1"/>
  <c r="Q32" i="2"/>
  <c r="Q48" i="2"/>
  <c r="Q62" i="2"/>
  <c r="Q78" i="2"/>
  <c r="R78" i="2" s="1"/>
  <c r="Q8" i="2"/>
  <c r="Q33" i="2"/>
  <c r="Q49" i="2"/>
  <c r="Q63" i="2"/>
  <c r="Q79" i="2"/>
  <c r="R79" i="2" s="1"/>
  <c r="Q24" i="2"/>
  <c r="Q40" i="2"/>
  <c r="Q55" i="2"/>
  <c r="Q70" i="2"/>
  <c r="Q84" i="2"/>
  <c r="Q25" i="2"/>
  <c r="Q41" i="2"/>
  <c r="Q56" i="2"/>
  <c r="Q71" i="2"/>
  <c r="Q85" i="2"/>
  <c r="Q9" i="2"/>
  <c r="Q16" i="2"/>
  <c r="Q17" i="2"/>
  <c r="F29" i="1"/>
  <c r="G29" i="1" s="1"/>
  <c r="H29" i="1" s="1"/>
  <c r="F11" i="1"/>
  <c r="F12" i="1"/>
  <c r="G12" i="1" s="1"/>
  <c r="H12" i="1" s="1"/>
  <c r="F13" i="1"/>
  <c r="G13" i="1" s="1"/>
  <c r="H13" i="1" s="1"/>
  <c r="F15" i="1"/>
  <c r="G15" i="1" s="1"/>
  <c r="H15" i="1" s="1"/>
  <c r="F16" i="1"/>
  <c r="G16" i="1" s="1"/>
  <c r="H16" i="1" s="1"/>
  <c r="F17" i="1"/>
  <c r="G17" i="1" s="1"/>
  <c r="H17" i="1" s="1"/>
  <c r="F18" i="1"/>
  <c r="G18" i="1" s="1"/>
  <c r="H18" i="1" s="1"/>
  <c r="F19" i="1"/>
  <c r="G19" i="1" s="1"/>
  <c r="H19" i="1" s="1"/>
  <c r="F20" i="1"/>
  <c r="F21" i="1"/>
  <c r="G21" i="1" s="1"/>
  <c r="H21" i="1" s="1"/>
  <c r="F22" i="1"/>
  <c r="G22" i="1" s="1"/>
  <c r="H22" i="1" s="1"/>
  <c r="F23" i="1"/>
  <c r="G23" i="1" s="1"/>
  <c r="H23" i="1" s="1"/>
  <c r="F24" i="1"/>
  <c r="F25" i="1"/>
  <c r="G25" i="1" s="1"/>
  <c r="H25" i="1" s="1"/>
  <c r="F27" i="1"/>
  <c r="G27" i="1" s="1"/>
  <c r="H27" i="1" s="1"/>
  <c r="F28" i="1"/>
  <c r="G28" i="1" s="1"/>
  <c r="H28" i="1" s="1"/>
  <c r="F30" i="1"/>
  <c r="G30" i="1" s="1"/>
  <c r="H30" i="1" s="1"/>
  <c r="F37" i="1"/>
  <c r="G37" i="1" s="1"/>
  <c r="H37" i="1" s="1"/>
  <c r="F38" i="1"/>
  <c r="G38" i="1" s="1"/>
  <c r="H38" i="1" s="1"/>
  <c r="F39" i="1"/>
  <c r="G39" i="1" s="1"/>
  <c r="H39" i="1" s="1"/>
  <c r="F41" i="1"/>
  <c r="G41" i="1" s="1"/>
  <c r="H41" i="1" s="1"/>
  <c r="F42" i="1"/>
  <c r="G42" i="1" s="1"/>
  <c r="H42" i="1" s="1"/>
  <c r="F43" i="1"/>
  <c r="G43" i="1" s="1"/>
  <c r="H43" i="1" s="1"/>
  <c r="F44" i="1"/>
  <c r="G44" i="1" s="1"/>
  <c r="H44" i="1" s="1"/>
  <c r="F45" i="1"/>
  <c r="G45" i="1" s="1"/>
  <c r="H45" i="1" s="1"/>
  <c r="F46" i="1"/>
  <c r="G46" i="1" s="1"/>
  <c r="H46" i="1" s="1"/>
  <c r="F47" i="1"/>
  <c r="G47" i="1" s="1"/>
  <c r="H47" i="1" s="1"/>
  <c r="F48" i="1"/>
  <c r="G48" i="1" s="1"/>
  <c r="H48" i="1" s="1"/>
  <c r="F49" i="1"/>
  <c r="G49" i="1" s="1"/>
  <c r="H49" i="1" s="1"/>
  <c r="F50" i="1"/>
  <c r="G50" i="1" s="1"/>
  <c r="H50" i="1" s="1"/>
  <c r="F51" i="1"/>
  <c r="G51" i="1" s="1"/>
  <c r="H51" i="1" s="1"/>
  <c r="F53" i="1"/>
  <c r="G53" i="1" s="1"/>
  <c r="H53" i="1" s="1"/>
  <c r="F54" i="1"/>
  <c r="G54" i="1" s="1"/>
  <c r="H54" i="1" s="1"/>
  <c r="F55" i="1"/>
  <c r="G55" i="1" s="1"/>
  <c r="H55" i="1" s="1"/>
  <c r="G11" i="1"/>
  <c r="H11" i="1" s="1"/>
  <c r="F36" i="1"/>
  <c r="G36" i="1" s="1"/>
  <c r="H36" i="1" s="1"/>
  <c r="C56" i="1"/>
  <c r="C55" i="1"/>
  <c r="C54" i="1"/>
  <c r="C53" i="1"/>
  <c r="C51" i="1"/>
  <c r="C50" i="1"/>
  <c r="C49" i="1"/>
  <c r="C48" i="1"/>
  <c r="C47" i="1"/>
  <c r="C46" i="1"/>
  <c r="C45" i="1"/>
  <c r="C44" i="1"/>
  <c r="C43" i="1"/>
  <c r="C42" i="1"/>
  <c r="C41" i="1"/>
  <c r="C39" i="1"/>
  <c r="C38" i="1"/>
  <c r="C37" i="1"/>
  <c r="A37" i="1"/>
  <c r="A38" i="1" s="1"/>
  <c r="A39" i="1" s="1"/>
  <c r="C36" i="1"/>
  <c r="G24" i="1"/>
  <c r="H24" i="1" s="1"/>
  <c r="G20" i="1"/>
  <c r="H20" i="1" s="1"/>
  <c r="F10" i="1"/>
  <c r="G10" i="1" s="1"/>
  <c r="H10" i="1" s="1"/>
  <c r="C11" i="1"/>
  <c r="C12" i="1"/>
  <c r="C13" i="1"/>
  <c r="C15" i="1"/>
  <c r="C16" i="1"/>
  <c r="C17" i="1"/>
  <c r="C18" i="1"/>
  <c r="C19" i="1"/>
  <c r="C20" i="1"/>
  <c r="C21" i="1"/>
  <c r="C22" i="1"/>
  <c r="C23" i="1"/>
  <c r="C24" i="1"/>
  <c r="C25" i="1"/>
  <c r="C27" i="1"/>
  <c r="C28" i="1"/>
  <c r="C29" i="1"/>
  <c r="C30" i="1"/>
  <c r="C10" i="1"/>
  <c r="A11" i="1"/>
  <c r="A12" i="1" s="1"/>
  <c r="A13" i="1" s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40" i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<sst xmlns="http://schemas.openxmlformats.org/spreadsheetml/2006/main" count="117" uniqueCount="34">
  <si>
    <t>T/C</t>
  </si>
  <si>
    <t>1000/T/ K-1</t>
  </si>
  <si>
    <t>run</t>
  </si>
  <si>
    <t>resistance</t>
  </si>
  <si>
    <t>comment</t>
  </si>
  <si>
    <t>resistivity/ Ohm cm</t>
  </si>
  <si>
    <t>GF/ cm</t>
  </si>
  <si>
    <t>log (conductivity)</t>
  </si>
  <si>
    <t>cycle 1</t>
  </si>
  <si>
    <t>cycle 2</t>
  </si>
  <si>
    <t>conductivity/ S/cm</t>
  </si>
  <si>
    <t>semicircle fitted</t>
  </si>
  <si>
    <t>electrode spike fitted</t>
  </si>
  <si>
    <t>30C</t>
  </si>
  <si>
    <t>50C</t>
  </si>
  <si>
    <t>70C</t>
  </si>
  <si>
    <t>90C</t>
  </si>
  <si>
    <t>110C</t>
  </si>
  <si>
    <t>130C</t>
  </si>
  <si>
    <t>150C</t>
  </si>
  <si>
    <t>170C</t>
  </si>
  <si>
    <t>190C</t>
  </si>
  <si>
    <t>210C</t>
  </si>
  <si>
    <t>230C</t>
  </si>
  <si>
    <t>temperature/ C</t>
  </si>
  <si>
    <t>conductivity</t>
  </si>
  <si>
    <t>error (conductivity)</t>
  </si>
  <si>
    <t>1000/T / K</t>
  </si>
  <si>
    <t>m/ mg</t>
  </si>
  <si>
    <t>density</t>
  </si>
  <si>
    <t>height/ mm</t>
  </si>
  <si>
    <t>diametre/ mm</t>
  </si>
  <si>
    <t>pressure/ ton</t>
  </si>
  <si>
    <t>81% (cold pressed)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</si>
</sst>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Li14ZnSi2S12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heating, cycle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Sheet1!$C$10:$C$19</c:f>
              <c:numCache>
                <c:formatCode>General</c:formatCode>
                <c:ptCount val="10"/>
                <c:pt idx="0">
                  <c:v>3.3003300330033003</c:v>
                </c:pt>
                <c:pt idx="1">
                  <c:v>3.0959752321981426</c:v>
                </c:pt>
                <c:pt idx="2">
                  <c:v>2.9154518950437316</c:v>
                </c:pt>
                <c:pt idx="3">
                  <c:v>2.7548209366391183</c:v>
                </c:pt>
                <c:pt idx="4">
                  <c:v>2.6109660574412534</c:v>
                </c:pt>
                <c:pt idx="5">
                  <c:v>2.4813895781637716</c:v>
                </c:pt>
                <c:pt idx="6">
                  <c:v>2.3640661938534278</c:v>
                </c:pt>
                <c:pt idx="7">
                  <c:v>2.2573363431151243</c:v>
                </c:pt>
                <c:pt idx="8">
                  <c:v>2.159827213822894</c:v>
                </c:pt>
                <c:pt idx="9">
                  <c:v>2.0703933747412009</c:v>
                </c:pt>
              </c:numCache>
            </c:numRef>
          </c:xVal>
          <c:yVal>
            <c:numRef>
              <c:f>Sheet1!$H$10:$H$19</c:f>
              <c:numCache>
                <c:formatCode>General</c:formatCode>
                <c:ptCount val="10"/>
                <c:pt idx="0">
                  <c:v>-6.9881560256787827</c:v>
                </c:pt>
                <c:pt idx="1">
                  <c:v>-6.4479231075421914</c:v>
                </c:pt>
                <c:pt idx="2">
                  <c:v>-5.8691014580255851</c:v>
                </c:pt>
                <c:pt idx="3">
                  <c:v>-5.2999721356921388</c:v>
                </c:pt>
                <c:pt idx="4">
                  <c:v>-4.7322314071946945</c:v>
                </c:pt>
                <c:pt idx="5">
                  <c:v>-4.331350046967394</c:v>
                </c:pt>
                <c:pt idx="6">
                  <c:v>-3.9254386378058679</c:v>
                </c:pt>
                <c:pt idx="7">
                  <c:v>-3.7673489379582299</c:v>
                </c:pt>
                <c:pt idx="8">
                  <c:v>-3.5502911195467202</c:v>
                </c:pt>
                <c:pt idx="9">
                  <c:v>-3.4237591140025332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6-480F-8C34-17511DABF56B}"/>
            </c:ext>
          </c:extLst>
        </c:ser>
        <c:ser>
          <c:idx val="1"/>
          <c:order val="1"/>
          <c:tx>
            <c:v>cooling, cycle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7.4177453843147168E-2"/>
                  <c:y val="-0.133934896298933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Sheet1!$C$20:$C$25</c:f>
              <c:numCache>
                <c:formatCode>General</c:formatCode>
                <c:ptCount val="6"/>
                <c:pt idx="0">
                  <c:v>1.9880715705765408</c:v>
                </c:pt>
                <c:pt idx="1">
                  <c:v>2.0703933747412009</c:v>
                </c:pt>
                <c:pt idx="2">
                  <c:v>2.159827213822894</c:v>
                </c:pt>
                <c:pt idx="3">
                  <c:v>2.2573363431151243</c:v>
                </c:pt>
                <c:pt idx="4">
                  <c:v>2.3640661938534278</c:v>
                </c:pt>
                <c:pt idx="5">
                  <c:v>2.4813895781637716</c:v>
                </c:pt>
              </c:numCache>
            </c:numRef>
          </c:xVal>
          <c:yVal>
            <c:numRef>
              <c:f>Sheet1!$H$20:$H$25</c:f>
              <c:numCache>
                <c:formatCode>General</c:formatCode>
                <c:ptCount val="6"/>
                <c:pt idx="0">
                  <c:v>-3.335196912655205</c:v>
                </c:pt>
                <c:pt idx="1">
                  <c:v>-3.466729437840506</c:v>
                </c:pt>
                <c:pt idx="2">
                  <c:v>-3.6459097415291946</c:v>
                </c:pt>
                <c:pt idx="3">
                  <c:v>-3.8243398986284856</c:v>
                </c:pt>
                <c:pt idx="4">
                  <c:v>-3.977812499788028</c:v>
                </c:pt>
                <c:pt idx="5">
                  <c:v>-4.4270682859288035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6-480F-8C34-17511DABF56B}"/>
            </c:ext>
          </c:extLst>
        </c:ser>
        <c:ser>
          <c:idx val="4"/>
          <c:order val="2"/>
          <c:tx>
            <c:v>cooling, cycle 1 part2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6995950498978382E-2"/>
                  <c:y val="-0.259046510015653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Sheet1!$C$26:$C$30</c:f>
              <c:numCache>
                <c:formatCode>General</c:formatCode>
                <c:ptCount val="5"/>
                <c:pt idx="0">
                  <c:v>2.6109660574412534</c:v>
                </c:pt>
                <c:pt idx="1">
                  <c:v>2.7548209366391183</c:v>
                </c:pt>
                <c:pt idx="2">
                  <c:v>2.9154518950437316</c:v>
                </c:pt>
                <c:pt idx="3">
                  <c:v>3.0959752321981426</c:v>
                </c:pt>
                <c:pt idx="4">
                  <c:v>3.3003300330033003</c:v>
                </c:pt>
              </c:numCache>
            </c:numRef>
          </c:xVal>
          <c:yVal>
            <c:numRef>
              <c:f>Sheet1!$H$26:$H$30</c:f>
              <c:numCache>
                <c:formatCode>General</c:formatCode>
                <c:ptCount val="5"/>
                <c:pt idx="0">
                  <c:v>-4.8007987681930615</c:v>
                </c:pt>
                <c:pt idx="1">
                  <c:v>-5.2847526572948587</c:v>
                </c:pt>
                <c:pt idx="2">
                  <c:v>-5.8629780591363048</c:v>
                </c:pt>
                <c:pt idx="3">
                  <c:v>-6.4859530347482979</c:v>
                </c:pt>
                <c:pt idx="4">
                  <c:v>-7.1678044550062507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E6-480F-8C34-17511DABF56B}"/>
            </c:ext>
          </c:extLst>
        </c:ser>
        <c:ser>
          <c:idx val="2"/>
          <c:order val="3"/>
          <c:tx>
            <c:v>heating, cycle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Sheet1!$C$36:$C$45</c:f>
              <c:numCache>
                <c:formatCode>General</c:formatCode>
                <c:ptCount val="10"/>
                <c:pt idx="0">
                  <c:v>3.3003300330033003</c:v>
                </c:pt>
                <c:pt idx="1">
                  <c:v>3.0959752321981426</c:v>
                </c:pt>
                <c:pt idx="2">
                  <c:v>2.9154518950437316</c:v>
                </c:pt>
                <c:pt idx="3">
                  <c:v>2.7548209366391183</c:v>
                </c:pt>
                <c:pt idx="4">
                  <c:v>2.6109660574412534</c:v>
                </c:pt>
                <c:pt idx="5">
                  <c:v>2.4813895781637716</c:v>
                </c:pt>
                <c:pt idx="6">
                  <c:v>2.3640661938534278</c:v>
                </c:pt>
                <c:pt idx="7">
                  <c:v>2.2573363431151243</c:v>
                </c:pt>
                <c:pt idx="8">
                  <c:v>2.159827213822894</c:v>
                </c:pt>
                <c:pt idx="9">
                  <c:v>2.0703933747412009</c:v>
                </c:pt>
              </c:numCache>
            </c:numRef>
          </c:xVal>
          <c:yVal>
            <c:numRef>
              <c:f>Sheet1!$H$36:$H$45</c:f>
              <c:numCache>
                <c:formatCode>General</c:formatCode>
                <c:ptCount val="10"/>
                <c:pt idx="0">
                  <c:v>-7.1358924960522625</c:v>
                </c:pt>
                <c:pt idx="1">
                  <c:v>-6.4954195131940411</c:v>
                </c:pt>
                <c:pt idx="2">
                  <c:v>-5.8612958114969196</c:v>
                </c:pt>
                <c:pt idx="3">
                  <c:v>-5.3298317014859924</c:v>
                </c:pt>
                <c:pt idx="4">
                  <c:v>-4.8494797180630851</c:v>
                </c:pt>
                <c:pt idx="5">
                  <c:v>-4.4829142927664991</c:v>
                </c:pt>
                <c:pt idx="6">
                  <c:v>-4.0624719493026547</c:v>
                </c:pt>
                <c:pt idx="7">
                  <c:v>-3.8974298450718949</c:v>
                </c:pt>
                <c:pt idx="8">
                  <c:v>-3.6995440681168295</c:v>
                </c:pt>
                <c:pt idx="9">
                  <c:v>-3.5319534559004815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E6-480F-8C34-17511DABF56B}"/>
            </c:ext>
          </c:extLst>
        </c:ser>
        <c:ser>
          <c:idx val="3"/>
          <c:order val="4"/>
          <c:tx>
            <c:v>cooling cycle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Sheet1!$C$46:$C$56</c:f>
              <c:numCache>
                <c:formatCode>General</c:formatCode>
                <c:ptCount val="11"/>
                <c:pt idx="0">
                  <c:v>1.9880715705765408</c:v>
                </c:pt>
                <c:pt idx="1">
                  <c:v>2.0703933747412009</c:v>
                </c:pt>
                <c:pt idx="2">
                  <c:v>2.159827213822894</c:v>
                </c:pt>
                <c:pt idx="3">
                  <c:v>2.2573363431151243</c:v>
                </c:pt>
                <c:pt idx="4">
                  <c:v>2.3640661938534278</c:v>
                </c:pt>
                <c:pt idx="5">
                  <c:v>2.4813895781637716</c:v>
                </c:pt>
                <c:pt idx="6">
                  <c:v>2.6109660574412534</c:v>
                </c:pt>
                <c:pt idx="7">
                  <c:v>2.7548209366391183</c:v>
                </c:pt>
                <c:pt idx="8">
                  <c:v>2.9154518950437316</c:v>
                </c:pt>
                <c:pt idx="9">
                  <c:v>3.0959752321981426</c:v>
                </c:pt>
                <c:pt idx="10">
                  <c:v>3.3003300330033003</c:v>
                </c:pt>
              </c:numCache>
            </c:numRef>
          </c:xVal>
          <c:yVal>
            <c:numRef>
              <c:f>Sheet1!$H$46:$H$56</c:f>
              <c:numCache>
                <c:formatCode>General</c:formatCode>
                <c:ptCount val="11"/>
                <c:pt idx="0">
                  <c:v>-3.3907872348192618</c:v>
                </c:pt>
                <c:pt idx="1">
                  <c:v>-3.5053995774526303</c:v>
                </c:pt>
                <c:pt idx="2">
                  <c:v>-3.6863843806102197</c:v>
                </c:pt>
                <c:pt idx="3">
                  <c:v>-3.8494959046597548</c:v>
                </c:pt>
                <c:pt idx="4">
                  <c:v>-4.0518865852496759</c:v>
                </c:pt>
                <c:pt idx="5">
                  <c:v>-4.469727941131076</c:v>
                </c:pt>
                <c:pt idx="6">
                  <c:v>-4.8302341559954174</c:v>
                </c:pt>
                <c:pt idx="7">
                  <c:v>-5.3197815887117805</c:v>
                </c:pt>
                <c:pt idx="8">
                  <c:v>-5.9013259243001039</c:v>
                </c:pt>
                <c:pt idx="9">
                  <c:v>-6.5349694019230373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1E6-480F-8C34-17511DABF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413008"/>
        <c:axId val="1852414096"/>
      </c:scatterChart>
      <c:valAx>
        <c:axId val="1852413008"/>
        <c:scaling>
          <c:orientation val="minMax"/>
          <c:max val="3.4"/>
          <c:min val="1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1000/ T/ K-1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414096"/>
        <c:crosses val="autoZero"/>
        <c:crossBetween val="midCat"/>
      </c:valAx>
      <c:valAx>
        <c:axId val="1852414096"/>
        <c:scaling>
          <c:orientation val="minMax"/>
          <c:max val="-2.5"/>
          <c:min val="-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 (conductivity)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2413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487454</xdr:colOff>
      <xdr:row>11</xdr:row>
      <xdr:rowOff>51547</xdr:rowOff>
    </xdr:from>
    <xdr:to>
      <xdr:col>19</xdr:col>
      <xdr:colOff>291353</xdr:colOff>
      <xdr:row>31</xdr:row>
      <xdr:rowOff>78441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6"/>
  <sheetViews>
    <sheetView tabSelected="1" zoomScale="85" zoomScaleNormal="85" workbookViewId="0">
      <selection activeCell="D10" sqref="D10"/>
    </sheetView>
  </sheetViews>
  <sheetFormatPr defaultRowHeight="14.25" x14ac:dyDescent="0.45"/>
  <cols>
    <col min="2" max="2" width="11.9296875" customWidth="1"/>
    <col min="3" max="3" width="21.06640625" customWidth="1"/>
    <col min="4" max="4" width="28.1328125" bestFit="1" customWidth="1"/>
    <col min="6" max="6" width="19" bestFit="1" customWidth="1"/>
    <col min="7" max="7" width="18" bestFit="1" customWidth="1"/>
    <col min="8" max="8" width="16.73046875" bestFit="1" customWidth="1"/>
  </cols>
  <sheetData>
    <row r="1" spans="1:8" x14ac:dyDescent="0.45">
      <c r="B1" t="s">
        <v>31</v>
      </c>
      <c r="C1">
        <v>5.05</v>
      </c>
    </row>
    <row r="2" spans="1:8" x14ac:dyDescent="0.45">
      <c r="B2" t="s">
        <v>30</v>
      </c>
      <c r="C2">
        <v>0.76</v>
      </c>
    </row>
    <row r="3" spans="1:8" x14ac:dyDescent="0.45">
      <c r="B3" t="s">
        <v>32</v>
      </c>
      <c r="C3">
        <v>1</v>
      </c>
    </row>
    <row r="4" spans="1:8" x14ac:dyDescent="0.45">
      <c r="B4" t="s">
        <v>6</v>
      </c>
      <c r="C4">
        <v>2.6354758770000002</v>
      </c>
    </row>
    <row r="5" spans="1:8" x14ac:dyDescent="0.45">
      <c r="B5" t="s">
        <v>28</v>
      </c>
      <c r="C5">
        <v>24.3</v>
      </c>
    </row>
    <row r="6" spans="1:8" x14ac:dyDescent="0.45">
      <c r="B6" t="s">
        <v>29</v>
      </c>
      <c r="C6" s="3" t="s">
        <v>33</v>
      </c>
    </row>
    <row r="7" spans="1:8" x14ac:dyDescent="0.45">
      <c r="C7" s="3"/>
    </row>
    <row r="8" spans="1:8" x14ac:dyDescent="0.45">
      <c r="A8" s="2" t="s">
        <v>8</v>
      </c>
    </row>
    <row r="9" spans="1:8" x14ac:dyDescent="0.45">
      <c r="A9" t="s">
        <v>2</v>
      </c>
      <c r="B9" t="s">
        <v>0</v>
      </c>
      <c r="C9" t="s">
        <v>1</v>
      </c>
      <c r="D9" t="s">
        <v>4</v>
      </c>
      <c r="E9" t="s">
        <v>3</v>
      </c>
      <c r="F9" t="s">
        <v>5</v>
      </c>
      <c r="G9" t="s">
        <v>10</v>
      </c>
      <c r="H9" t="s">
        <v>7</v>
      </c>
    </row>
    <row r="10" spans="1:8" x14ac:dyDescent="0.45">
      <c r="A10">
        <v>2</v>
      </c>
      <c r="B10">
        <v>30</v>
      </c>
      <c r="C10">
        <f>1000/(273+B10)</f>
        <v>3.3003300330033003</v>
      </c>
      <c r="E10" s="1">
        <v>3692300</v>
      </c>
      <c r="F10" s="1">
        <f>E10*$C$4</f>
        <v>9730967.5806471016</v>
      </c>
      <c r="G10" s="1">
        <f>1/F10</f>
        <v>1.0276470368566379E-7</v>
      </c>
      <c r="H10">
        <f>LOG(G10)</f>
        <v>-6.9881560256787827</v>
      </c>
    </row>
    <row r="11" spans="1:8" x14ac:dyDescent="0.45">
      <c r="A11">
        <f>A10+3</f>
        <v>5</v>
      </c>
      <c r="B11">
        <v>50</v>
      </c>
      <c r="C11">
        <f t="shared" ref="C11:C30" si="0">1000/(273+B11)</f>
        <v>3.0959752321981426</v>
      </c>
      <c r="D11" t="s">
        <v>11</v>
      </c>
      <c r="E11" s="1">
        <v>1064300</v>
      </c>
      <c r="F11" s="1">
        <f t="shared" ref="F11:F30" si="1">E11*$C$4</f>
        <v>2804936.9758911002</v>
      </c>
      <c r="G11" s="1">
        <f t="shared" ref="G11:G30" si="2">1/F11</f>
        <v>3.565142491953175E-7</v>
      </c>
      <c r="H11">
        <f t="shared" ref="H11:H30" si="3">LOG(G11)</f>
        <v>-6.4479231075421914</v>
      </c>
    </row>
    <row r="12" spans="1:8" x14ac:dyDescent="0.45">
      <c r="A12">
        <f t="shared" ref="A12:A30" si="4">A11+3</f>
        <v>8</v>
      </c>
      <c r="B12">
        <v>70</v>
      </c>
      <c r="C12">
        <f t="shared" si="0"/>
        <v>2.9154518950437316</v>
      </c>
      <c r="D12" t="s">
        <v>11</v>
      </c>
      <c r="E12" s="1">
        <v>280700</v>
      </c>
      <c r="F12" s="1">
        <f t="shared" si="1"/>
        <v>739778.07867390011</v>
      </c>
      <c r="G12" s="1">
        <f t="shared" si="2"/>
        <v>1.3517567346582701E-6</v>
      </c>
      <c r="H12">
        <f t="shared" si="3"/>
        <v>-5.8691014580255851</v>
      </c>
    </row>
    <row r="13" spans="1:8" x14ac:dyDescent="0.45">
      <c r="A13">
        <f t="shared" si="4"/>
        <v>11</v>
      </c>
      <c r="B13">
        <v>90</v>
      </c>
      <c r="C13">
        <f t="shared" si="0"/>
        <v>2.7548209366391183</v>
      </c>
      <c r="D13" t="s">
        <v>11</v>
      </c>
      <c r="E13">
        <v>75703</v>
      </c>
      <c r="F13" s="1">
        <f t="shared" si="1"/>
        <v>199513.43031653101</v>
      </c>
      <c r="G13" s="1">
        <f t="shared" si="2"/>
        <v>5.0121939080165438E-6</v>
      </c>
      <c r="H13">
        <f t="shared" si="3"/>
        <v>-5.2999721356921388</v>
      </c>
    </row>
    <row r="14" spans="1:8" x14ac:dyDescent="0.45">
      <c r="A14">
        <f t="shared" si="4"/>
        <v>14</v>
      </c>
      <c r="B14">
        <v>110</v>
      </c>
      <c r="C14">
        <f t="shared" si="0"/>
        <v>2.6109660574412534</v>
      </c>
      <c r="D14" t="s">
        <v>12</v>
      </c>
      <c r="E14">
        <v>20482</v>
      </c>
      <c r="F14" s="1">
        <f t="shared" si="1"/>
        <v>53979.816912714006</v>
      </c>
      <c r="G14" s="1">
        <f t="shared" si="2"/>
        <v>1.8525442604168363E-5</v>
      </c>
      <c r="H14">
        <f t="shared" si="3"/>
        <v>-4.7322314071946945</v>
      </c>
    </row>
    <row r="15" spans="1:8" x14ac:dyDescent="0.45">
      <c r="A15">
        <f t="shared" si="4"/>
        <v>17</v>
      </c>
      <c r="B15">
        <v>130</v>
      </c>
      <c r="C15">
        <f t="shared" si="0"/>
        <v>2.4813895781637716</v>
      </c>
      <c r="D15" t="s">
        <v>12</v>
      </c>
      <c r="E15">
        <v>8137.5</v>
      </c>
      <c r="F15" s="1">
        <f t="shared" si="1"/>
        <v>21446.184949087503</v>
      </c>
      <c r="G15" s="1">
        <f t="shared" si="2"/>
        <v>4.6628339836384193E-5</v>
      </c>
      <c r="H15">
        <f t="shared" si="3"/>
        <v>-4.331350046967394</v>
      </c>
    </row>
    <row r="16" spans="1:8" x14ac:dyDescent="0.45">
      <c r="A16">
        <f t="shared" si="4"/>
        <v>20</v>
      </c>
      <c r="B16">
        <v>150</v>
      </c>
      <c r="C16">
        <f t="shared" si="0"/>
        <v>2.3640661938534278</v>
      </c>
      <c r="D16" t="s">
        <v>12</v>
      </c>
      <c r="E16">
        <v>3195.8</v>
      </c>
      <c r="F16" s="1">
        <f t="shared" si="1"/>
        <v>8422.4538077166017</v>
      </c>
      <c r="G16" s="1">
        <f t="shared" si="2"/>
        <v>1.1873024451423004E-4</v>
      </c>
      <c r="H16">
        <f t="shared" si="3"/>
        <v>-3.9254386378058679</v>
      </c>
    </row>
    <row r="17" spans="1:8" x14ac:dyDescent="0.45">
      <c r="A17">
        <f t="shared" si="4"/>
        <v>23</v>
      </c>
      <c r="B17">
        <v>170</v>
      </c>
      <c r="C17">
        <f t="shared" si="0"/>
        <v>2.2573363431151243</v>
      </c>
      <c r="D17" t="s">
        <v>12</v>
      </c>
      <c r="E17">
        <v>2220.6999999999998</v>
      </c>
      <c r="F17" s="1">
        <f t="shared" si="1"/>
        <v>5852.6012800539002</v>
      </c>
      <c r="G17" s="1">
        <f t="shared" si="2"/>
        <v>1.7086419391118858E-4</v>
      </c>
      <c r="H17">
        <f t="shared" si="3"/>
        <v>-3.7673489379582299</v>
      </c>
    </row>
    <row r="18" spans="1:8" x14ac:dyDescent="0.45">
      <c r="A18">
        <f t="shared" si="4"/>
        <v>26</v>
      </c>
      <c r="B18">
        <v>190</v>
      </c>
      <c r="C18">
        <f t="shared" si="0"/>
        <v>2.159827213822894</v>
      </c>
      <c r="D18" t="s">
        <v>12</v>
      </c>
      <c r="E18">
        <v>1347.2</v>
      </c>
      <c r="F18" s="1">
        <f t="shared" si="1"/>
        <v>3550.5131014944004</v>
      </c>
      <c r="G18" s="1">
        <f t="shared" si="2"/>
        <v>2.8164943246628297E-4</v>
      </c>
      <c r="H18">
        <f t="shared" si="3"/>
        <v>-3.5502911195467202</v>
      </c>
    </row>
    <row r="19" spans="1:8" x14ac:dyDescent="0.45">
      <c r="A19">
        <f t="shared" si="4"/>
        <v>29</v>
      </c>
      <c r="B19">
        <v>210</v>
      </c>
      <c r="C19">
        <f t="shared" si="0"/>
        <v>2.0703933747412009</v>
      </c>
      <c r="D19" t="s">
        <v>12</v>
      </c>
      <c r="E19">
        <v>1006.7</v>
      </c>
      <c r="F19" s="1">
        <f t="shared" si="1"/>
        <v>2653.1335653759002</v>
      </c>
      <c r="G19" s="1">
        <f t="shared" si="2"/>
        <v>3.7691279966084874E-4</v>
      </c>
      <c r="H19">
        <f t="shared" si="3"/>
        <v>-3.4237591140025332</v>
      </c>
    </row>
    <row r="20" spans="1:8" x14ac:dyDescent="0.45">
      <c r="A20">
        <f t="shared" si="4"/>
        <v>32</v>
      </c>
      <c r="B20">
        <v>230</v>
      </c>
      <c r="C20">
        <f t="shared" si="0"/>
        <v>1.9880715705765408</v>
      </c>
      <c r="D20" t="s">
        <v>12</v>
      </c>
      <c r="E20">
        <v>820.99</v>
      </c>
      <c r="F20" s="1">
        <f t="shared" si="1"/>
        <v>2163.6993402582302</v>
      </c>
      <c r="G20" s="1">
        <f t="shared" si="2"/>
        <v>4.6217142159901632E-4</v>
      </c>
      <c r="H20">
        <f t="shared" si="3"/>
        <v>-3.335196912655205</v>
      </c>
    </row>
    <row r="21" spans="1:8" x14ac:dyDescent="0.45">
      <c r="A21">
        <f t="shared" si="4"/>
        <v>35</v>
      </c>
      <c r="B21">
        <v>210</v>
      </c>
      <c r="C21">
        <f t="shared" si="0"/>
        <v>2.0703933747412009</v>
      </c>
      <c r="D21" t="s">
        <v>12</v>
      </c>
      <c r="E21">
        <v>1111.4000000000001</v>
      </c>
      <c r="F21" s="1">
        <f t="shared" si="1"/>
        <v>2929.0678896978006</v>
      </c>
      <c r="G21" s="1">
        <f t="shared" si="2"/>
        <v>3.4140553843672519E-4</v>
      </c>
      <c r="H21">
        <f t="shared" si="3"/>
        <v>-3.466729437840506</v>
      </c>
    </row>
    <row r="22" spans="1:8" x14ac:dyDescent="0.45">
      <c r="A22">
        <f t="shared" si="4"/>
        <v>38</v>
      </c>
      <c r="B22">
        <v>190</v>
      </c>
      <c r="C22">
        <f t="shared" si="0"/>
        <v>2.159827213822894</v>
      </c>
      <c r="D22" t="s">
        <v>12</v>
      </c>
      <c r="E22">
        <v>1679</v>
      </c>
      <c r="F22" s="1">
        <f t="shared" si="1"/>
        <v>4424.9639974830006</v>
      </c>
      <c r="G22" s="1">
        <f t="shared" si="2"/>
        <v>2.2599053926061728E-4</v>
      </c>
      <c r="H22">
        <f t="shared" si="3"/>
        <v>-3.6459097415291946</v>
      </c>
    </row>
    <row r="23" spans="1:8" x14ac:dyDescent="0.45">
      <c r="A23">
        <f t="shared" si="4"/>
        <v>41</v>
      </c>
      <c r="B23">
        <v>170</v>
      </c>
      <c r="C23">
        <f t="shared" si="0"/>
        <v>2.2573363431151243</v>
      </c>
      <c r="D23" t="s">
        <v>12</v>
      </c>
      <c r="E23">
        <v>2532.1</v>
      </c>
      <c r="F23" s="1">
        <f t="shared" si="1"/>
        <v>6673.2884681516998</v>
      </c>
      <c r="G23" s="1">
        <f t="shared" si="2"/>
        <v>1.49851157307601E-4</v>
      </c>
      <c r="H23">
        <f t="shared" si="3"/>
        <v>-3.8243398986284856</v>
      </c>
    </row>
    <row r="24" spans="1:8" x14ac:dyDescent="0.45">
      <c r="A24">
        <f t="shared" si="4"/>
        <v>44</v>
      </c>
      <c r="B24">
        <v>150</v>
      </c>
      <c r="C24">
        <f t="shared" si="0"/>
        <v>2.3640661938534278</v>
      </c>
      <c r="D24" t="s">
        <v>12</v>
      </c>
      <c r="E24">
        <v>3605.4</v>
      </c>
      <c r="F24" s="1">
        <f t="shared" si="1"/>
        <v>9501.9447269358006</v>
      </c>
      <c r="G24" s="1">
        <f t="shared" si="2"/>
        <v>1.0524161408403406E-4</v>
      </c>
      <c r="H24">
        <f t="shared" si="3"/>
        <v>-3.977812499788028</v>
      </c>
    </row>
    <row r="25" spans="1:8" x14ac:dyDescent="0.45">
      <c r="A25">
        <f t="shared" si="4"/>
        <v>47</v>
      </c>
      <c r="B25">
        <v>130</v>
      </c>
      <c r="C25">
        <f t="shared" si="0"/>
        <v>2.4813895781637716</v>
      </c>
      <c r="D25" t="s">
        <v>12</v>
      </c>
      <c r="E25">
        <v>10144</v>
      </c>
      <c r="F25" s="1">
        <f t="shared" si="1"/>
        <v>26734.267296288002</v>
      </c>
      <c r="G25" s="1">
        <f t="shared" si="2"/>
        <v>3.7405176993156193E-5</v>
      </c>
      <c r="H25">
        <f t="shared" si="3"/>
        <v>-4.4270682859288035</v>
      </c>
    </row>
    <row r="26" spans="1:8" x14ac:dyDescent="0.45">
      <c r="A26">
        <f t="shared" si="4"/>
        <v>50</v>
      </c>
      <c r="B26">
        <v>110</v>
      </c>
      <c r="C26">
        <f t="shared" si="0"/>
        <v>2.6109660574412534</v>
      </c>
      <c r="D26" t="s">
        <v>12</v>
      </c>
      <c r="E26">
        <v>23985</v>
      </c>
      <c r="F26" s="1">
        <f t="shared" si="1"/>
        <v>63211.888909845002</v>
      </c>
      <c r="G26" s="1">
        <f t="shared" si="2"/>
        <v>1.5819808856309211E-5</v>
      </c>
      <c r="H26">
        <f t="shared" si="3"/>
        <v>-4.8007987681930615</v>
      </c>
    </row>
    <row r="27" spans="1:8" x14ac:dyDescent="0.45">
      <c r="A27">
        <f t="shared" si="4"/>
        <v>53</v>
      </c>
      <c r="B27">
        <v>90</v>
      </c>
      <c r="C27">
        <f t="shared" si="0"/>
        <v>2.7548209366391183</v>
      </c>
      <c r="D27" t="s">
        <v>11</v>
      </c>
      <c r="E27" s="1">
        <v>73096</v>
      </c>
      <c r="F27" s="1">
        <f t="shared" si="1"/>
        <v>192642.74470519202</v>
      </c>
      <c r="G27" s="1">
        <f t="shared" si="2"/>
        <v>5.1909559403876605E-6</v>
      </c>
      <c r="H27">
        <f t="shared" si="3"/>
        <v>-5.2847526572948587</v>
      </c>
    </row>
    <row r="28" spans="1:8" x14ac:dyDescent="0.45">
      <c r="A28">
        <f t="shared" si="4"/>
        <v>56</v>
      </c>
      <c r="B28">
        <v>70</v>
      </c>
      <c r="C28">
        <f t="shared" si="0"/>
        <v>2.9154518950437316</v>
      </c>
      <c r="D28" t="s">
        <v>11</v>
      </c>
      <c r="E28" s="1">
        <v>276770</v>
      </c>
      <c r="F28" s="1">
        <f t="shared" si="1"/>
        <v>729420.65847729007</v>
      </c>
      <c r="G28" s="1">
        <f t="shared" si="2"/>
        <v>1.3709510258285812E-6</v>
      </c>
      <c r="H28">
        <f t="shared" si="3"/>
        <v>-5.8629780591363048</v>
      </c>
    </row>
    <row r="29" spans="1:8" x14ac:dyDescent="0.45">
      <c r="A29">
        <f t="shared" si="4"/>
        <v>59</v>
      </c>
      <c r="B29">
        <v>50</v>
      </c>
      <c r="C29">
        <f t="shared" si="0"/>
        <v>3.0959752321981426</v>
      </c>
      <c r="D29" t="s">
        <v>11</v>
      </c>
      <c r="E29" s="1">
        <v>1161700</v>
      </c>
      <c r="F29" s="1">
        <f>E29*$C$4</f>
        <v>3061632.3263109</v>
      </c>
      <c r="G29" s="1">
        <f t="shared" si="2"/>
        <v>3.2662315177634195E-7</v>
      </c>
      <c r="H29">
        <f t="shared" si="3"/>
        <v>-6.4859530347482979</v>
      </c>
    </row>
    <row r="30" spans="1:8" x14ac:dyDescent="0.45">
      <c r="A30">
        <f t="shared" si="4"/>
        <v>62</v>
      </c>
      <c r="B30">
        <v>30</v>
      </c>
      <c r="C30">
        <f t="shared" si="0"/>
        <v>3.3003300330033003</v>
      </c>
      <c r="E30" s="1">
        <v>5584000</v>
      </c>
      <c r="F30" s="1">
        <f t="shared" si="1"/>
        <v>14716497.297168002</v>
      </c>
      <c r="G30" s="1">
        <f t="shared" si="2"/>
        <v>6.7950951901607523E-8</v>
      </c>
      <c r="H30">
        <f t="shared" si="3"/>
        <v>-7.1678044550062507</v>
      </c>
    </row>
    <row r="34" spans="1:8" x14ac:dyDescent="0.45">
      <c r="A34" s="2" t="s">
        <v>9</v>
      </c>
    </row>
    <row r="35" spans="1:8" x14ac:dyDescent="0.45">
      <c r="A35" t="s">
        <v>2</v>
      </c>
      <c r="B35" t="s">
        <v>0</v>
      </c>
      <c r="C35" t="s">
        <v>1</v>
      </c>
      <c r="D35" t="s">
        <v>4</v>
      </c>
      <c r="E35" t="s">
        <v>3</v>
      </c>
      <c r="F35" t="s">
        <v>5</v>
      </c>
      <c r="G35" t="s">
        <v>10</v>
      </c>
      <c r="H35" t="s">
        <v>7</v>
      </c>
    </row>
    <row r="36" spans="1:8" x14ac:dyDescent="0.45">
      <c r="A36">
        <v>2</v>
      </c>
      <c r="B36">
        <v>30</v>
      </c>
      <c r="C36">
        <f>1000/(273+B36)</f>
        <v>3.3003300330033003</v>
      </c>
      <c r="E36" s="1">
        <v>5188400</v>
      </c>
      <c r="F36" s="1">
        <f>E36*$C$4</f>
        <v>13673903.0402268</v>
      </c>
      <c r="G36" s="1">
        <f>1/F36</f>
        <v>7.3132008985154665E-8</v>
      </c>
      <c r="H36">
        <f>LOG(G36)</f>
        <v>-7.1358924960522625</v>
      </c>
    </row>
    <row r="37" spans="1:8" x14ac:dyDescent="0.45">
      <c r="A37">
        <f>A36+3</f>
        <v>5</v>
      </c>
      <c r="B37">
        <v>50</v>
      </c>
      <c r="C37">
        <f t="shared" ref="C37:C56" si="5">1000/(273+B37)</f>
        <v>3.0959752321981426</v>
      </c>
      <c r="D37" t="s">
        <v>11</v>
      </c>
      <c r="E37" s="1">
        <v>1187300</v>
      </c>
      <c r="F37" s="1">
        <f t="shared" ref="F37:F55" si="6">E37*$C$4</f>
        <v>3129100.5087621002</v>
      </c>
      <c r="G37" s="1">
        <f t="shared" ref="G37:G55" si="7">1/F37</f>
        <v>3.1958065814754182E-7</v>
      </c>
      <c r="H37">
        <f t="shared" ref="H37:H55" si="8">LOG(G37)</f>
        <v>-6.4954195131940411</v>
      </c>
    </row>
    <row r="38" spans="1:8" x14ac:dyDescent="0.45">
      <c r="A38">
        <f t="shared" ref="A38:A56" si="9">A37+3</f>
        <v>8</v>
      </c>
      <c r="B38">
        <v>70</v>
      </c>
      <c r="C38">
        <f t="shared" si="5"/>
        <v>2.9154518950437316</v>
      </c>
      <c r="D38" t="s">
        <v>11</v>
      </c>
      <c r="E38" s="1">
        <v>275700</v>
      </c>
      <c r="F38" s="1">
        <f t="shared" si="6"/>
        <v>726600.69928890001</v>
      </c>
      <c r="G38" s="1">
        <f t="shared" si="7"/>
        <v>1.3762717280325587E-6</v>
      </c>
      <c r="H38">
        <f t="shared" si="8"/>
        <v>-5.8612958114969196</v>
      </c>
    </row>
    <row r="39" spans="1:8" x14ac:dyDescent="0.45">
      <c r="A39">
        <f t="shared" si="9"/>
        <v>11</v>
      </c>
      <c r="B39">
        <v>90</v>
      </c>
      <c r="C39">
        <f t="shared" si="5"/>
        <v>2.7548209366391183</v>
      </c>
      <c r="D39" t="s">
        <v>11</v>
      </c>
      <c r="E39">
        <v>81091</v>
      </c>
      <c r="F39" s="1">
        <f t="shared" si="6"/>
        <v>213713.37434180701</v>
      </c>
      <c r="G39" s="1">
        <f t="shared" si="7"/>
        <v>4.6791643390582983E-6</v>
      </c>
      <c r="H39">
        <f t="shared" si="8"/>
        <v>-5.3298317014859924</v>
      </c>
    </row>
    <row r="40" spans="1:8" x14ac:dyDescent="0.45">
      <c r="A40">
        <f t="shared" si="9"/>
        <v>14</v>
      </c>
      <c r="B40">
        <v>110</v>
      </c>
      <c r="C40">
        <f t="shared" si="5"/>
        <v>2.6109660574412534</v>
      </c>
      <c r="D40" t="s">
        <v>12</v>
      </c>
      <c r="E40">
        <v>26830</v>
      </c>
      <c r="F40" s="1">
        <f t="shared" si="6"/>
        <v>70709.817779910009</v>
      </c>
      <c r="G40" s="1">
        <f t="shared" si="7"/>
        <v>1.4142307693573479E-5</v>
      </c>
      <c r="H40">
        <f t="shared" si="8"/>
        <v>-4.8494797180630851</v>
      </c>
    </row>
    <row r="41" spans="1:8" x14ac:dyDescent="0.45">
      <c r="A41">
        <f t="shared" si="9"/>
        <v>17</v>
      </c>
      <c r="B41">
        <v>130</v>
      </c>
      <c r="C41">
        <f t="shared" si="5"/>
        <v>2.4813895781637716</v>
      </c>
      <c r="D41" t="s">
        <v>12</v>
      </c>
      <c r="E41">
        <v>11536</v>
      </c>
      <c r="F41" s="1">
        <f t="shared" si="6"/>
        <v>30402.849717072004</v>
      </c>
      <c r="G41" s="1">
        <f t="shared" si="7"/>
        <v>3.289165355570184E-5</v>
      </c>
      <c r="H41">
        <f t="shared" si="8"/>
        <v>-4.4829142927664991</v>
      </c>
    </row>
    <row r="42" spans="1:8" x14ac:dyDescent="0.45">
      <c r="A42">
        <f t="shared" si="9"/>
        <v>20</v>
      </c>
      <c r="B42">
        <v>150</v>
      </c>
      <c r="C42">
        <f t="shared" si="5"/>
        <v>2.3640661938534278</v>
      </c>
      <c r="D42" t="s">
        <v>12</v>
      </c>
      <c r="E42">
        <v>4381.3999999999996</v>
      </c>
      <c r="F42" s="1">
        <f t="shared" si="6"/>
        <v>11547.074007487799</v>
      </c>
      <c r="G42" s="1">
        <f t="shared" si="7"/>
        <v>8.6602025703787943E-5</v>
      </c>
      <c r="H42">
        <f t="shared" si="8"/>
        <v>-4.0624719493026547</v>
      </c>
    </row>
    <row r="43" spans="1:8" x14ac:dyDescent="0.45">
      <c r="A43">
        <f t="shared" si="9"/>
        <v>23</v>
      </c>
      <c r="B43">
        <v>170</v>
      </c>
      <c r="C43">
        <f t="shared" si="5"/>
        <v>2.2573363431151243</v>
      </c>
      <c r="D43" t="s">
        <v>12</v>
      </c>
      <c r="E43">
        <v>2996.2</v>
      </c>
      <c r="F43" s="1">
        <f t="shared" si="6"/>
        <v>7896.4128226674002</v>
      </c>
      <c r="G43" s="1">
        <f t="shared" si="7"/>
        <v>1.2663978219697497E-4</v>
      </c>
      <c r="H43">
        <f t="shared" si="8"/>
        <v>-3.8974298450718949</v>
      </c>
    </row>
    <row r="44" spans="1:8" x14ac:dyDescent="0.45">
      <c r="A44">
        <f t="shared" si="9"/>
        <v>26</v>
      </c>
      <c r="B44">
        <v>190</v>
      </c>
      <c r="C44">
        <f t="shared" si="5"/>
        <v>2.159827213822894</v>
      </c>
      <c r="D44" t="s">
        <v>12</v>
      </c>
      <c r="E44">
        <v>1899.7</v>
      </c>
      <c r="F44" s="1">
        <f t="shared" si="6"/>
        <v>5006.6135235369002</v>
      </c>
      <c r="G44" s="1">
        <f t="shared" si="7"/>
        <v>1.9973580850585695E-4</v>
      </c>
      <c r="H44">
        <f t="shared" si="8"/>
        <v>-3.6995440681168295</v>
      </c>
    </row>
    <row r="45" spans="1:8" x14ac:dyDescent="0.45">
      <c r="A45">
        <f t="shared" si="9"/>
        <v>29</v>
      </c>
      <c r="B45">
        <v>210</v>
      </c>
      <c r="C45">
        <f t="shared" si="5"/>
        <v>2.0703933747412009</v>
      </c>
      <c r="D45" t="s">
        <v>12</v>
      </c>
      <c r="E45">
        <v>1291.5</v>
      </c>
      <c r="F45" s="1">
        <f t="shared" si="6"/>
        <v>3403.7170951455</v>
      </c>
      <c r="G45" s="1">
        <f t="shared" si="7"/>
        <v>2.9379645018859965E-4</v>
      </c>
      <c r="H45">
        <f t="shared" si="8"/>
        <v>-3.5319534559004815</v>
      </c>
    </row>
    <row r="46" spans="1:8" x14ac:dyDescent="0.45">
      <c r="A46">
        <f t="shared" si="9"/>
        <v>32</v>
      </c>
      <c r="B46">
        <v>230</v>
      </c>
      <c r="C46">
        <f t="shared" si="5"/>
        <v>1.9880715705765408</v>
      </c>
      <c r="D46" t="s">
        <v>12</v>
      </c>
      <c r="E46">
        <v>933.1</v>
      </c>
      <c r="F46" s="1">
        <f t="shared" si="6"/>
        <v>2459.1625408287005</v>
      </c>
      <c r="G46" s="1">
        <f t="shared" si="7"/>
        <v>4.0664249857311799E-4</v>
      </c>
      <c r="H46">
        <f t="shared" si="8"/>
        <v>-3.3907872348192618</v>
      </c>
    </row>
    <row r="47" spans="1:8" x14ac:dyDescent="0.45">
      <c r="A47">
        <f t="shared" si="9"/>
        <v>35</v>
      </c>
      <c r="B47">
        <v>210</v>
      </c>
      <c r="C47">
        <f t="shared" si="5"/>
        <v>2.0703933747412009</v>
      </c>
      <c r="D47" t="s">
        <v>12</v>
      </c>
      <c r="E47">
        <v>1214.9000000000001</v>
      </c>
      <c r="F47" s="1">
        <f t="shared" si="6"/>
        <v>3201.8396429673003</v>
      </c>
      <c r="G47" s="1">
        <f t="shared" si="7"/>
        <v>3.1232045058735404E-4</v>
      </c>
      <c r="H47">
        <f t="shared" si="8"/>
        <v>-3.5053995774526303</v>
      </c>
    </row>
    <row r="48" spans="1:8" x14ac:dyDescent="0.45">
      <c r="A48">
        <f t="shared" si="9"/>
        <v>38</v>
      </c>
      <c r="B48">
        <v>190</v>
      </c>
      <c r="C48">
        <f t="shared" si="5"/>
        <v>2.159827213822894</v>
      </c>
      <c r="D48" t="s">
        <v>12</v>
      </c>
      <c r="E48">
        <v>1843</v>
      </c>
      <c r="F48" s="1">
        <f t="shared" si="6"/>
        <v>4857.1820413109999</v>
      </c>
      <c r="G48" s="1">
        <f t="shared" si="7"/>
        <v>2.0588069203395358E-4</v>
      </c>
      <c r="H48">
        <f t="shared" si="8"/>
        <v>-3.6863843806102197</v>
      </c>
    </row>
    <row r="49" spans="1:8" x14ac:dyDescent="0.45">
      <c r="A49">
        <f t="shared" si="9"/>
        <v>41</v>
      </c>
      <c r="B49">
        <v>170</v>
      </c>
      <c r="C49">
        <f t="shared" si="5"/>
        <v>2.2573363431151243</v>
      </c>
      <c r="D49" t="s">
        <v>12</v>
      </c>
      <c r="E49">
        <v>2683.1</v>
      </c>
      <c r="F49" s="1">
        <f t="shared" si="6"/>
        <v>7071.2453255787004</v>
      </c>
      <c r="G49" s="1">
        <f t="shared" si="7"/>
        <v>1.4141780605216966E-4</v>
      </c>
      <c r="H49">
        <f t="shared" si="8"/>
        <v>-3.8494959046597548</v>
      </c>
    </row>
    <row r="50" spans="1:8" x14ac:dyDescent="0.45">
      <c r="A50">
        <f t="shared" si="9"/>
        <v>44</v>
      </c>
      <c r="B50">
        <v>150</v>
      </c>
      <c r="C50">
        <f t="shared" si="5"/>
        <v>2.3640661938534278</v>
      </c>
      <c r="D50" t="s">
        <v>12</v>
      </c>
      <c r="E50">
        <v>4275.8999999999996</v>
      </c>
      <c r="F50" s="1">
        <f t="shared" si="6"/>
        <v>11269.0313024643</v>
      </c>
      <c r="G50" s="1">
        <f t="shared" si="7"/>
        <v>8.8738772052334352E-5</v>
      </c>
      <c r="H50">
        <f t="shared" si="8"/>
        <v>-4.0518865852496759</v>
      </c>
    </row>
    <row r="51" spans="1:8" x14ac:dyDescent="0.45">
      <c r="A51">
        <f t="shared" si="9"/>
        <v>47</v>
      </c>
      <c r="B51">
        <v>130</v>
      </c>
      <c r="C51">
        <f t="shared" si="5"/>
        <v>2.4813895781637716</v>
      </c>
      <c r="D51" t="s">
        <v>12</v>
      </c>
      <c r="E51">
        <v>11191</v>
      </c>
      <c r="F51" s="1">
        <f t="shared" si="6"/>
        <v>29493.610539507001</v>
      </c>
      <c r="G51" s="1">
        <f t="shared" si="7"/>
        <v>3.3905648772994056E-5</v>
      </c>
      <c r="H51">
        <f t="shared" si="8"/>
        <v>-4.469727941131076</v>
      </c>
    </row>
    <row r="52" spans="1:8" x14ac:dyDescent="0.45">
      <c r="A52">
        <f t="shared" si="9"/>
        <v>50</v>
      </c>
      <c r="B52">
        <v>110</v>
      </c>
      <c r="C52">
        <f t="shared" si="5"/>
        <v>2.6109660574412534</v>
      </c>
      <c r="D52" t="s">
        <v>12</v>
      </c>
      <c r="E52">
        <v>25667</v>
      </c>
      <c r="F52" s="1">
        <f t="shared" si="6"/>
        <v>67644.759334959002</v>
      </c>
      <c r="G52" s="1">
        <f t="shared" si="7"/>
        <v>1.4783111209669087E-5</v>
      </c>
      <c r="H52">
        <f t="shared" si="8"/>
        <v>-4.8302341559954174</v>
      </c>
    </row>
    <row r="53" spans="1:8" x14ac:dyDescent="0.45">
      <c r="A53">
        <f t="shared" si="9"/>
        <v>53</v>
      </c>
      <c r="B53">
        <v>90</v>
      </c>
      <c r="C53">
        <f t="shared" si="5"/>
        <v>2.7548209366391183</v>
      </c>
      <c r="D53" t="s">
        <v>11</v>
      </c>
      <c r="E53">
        <v>79236</v>
      </c>
      <c r="F53" s="1">
        <f t="shared" si="6"/>
        <v>208824.566589972</v>
      </c>
      <c r="G53" s="1">
        <f t="shared" si="7"/>
        <v>4.7887086099572978E-6</v>
      </c>
      <c r="H53">
        <f t="shared" si="8"/>
        <v>-5.3197815887117805</v>
      </c>
    </row>
    <row r="54" spans="1:8" x14ac:dyDescent="0.45">
      <c r="A54">
        <f t="shared" si="9"/>
        <v>56</v>
      </c>
      <c r="B54">
        <v>70</v>
      </c>
      <c r="C54">
        <f t="shared" si="5"/>
        <v>2.9154518950437316</v>
      </c>
      <c r="D54" t="s">
        <v>11</v>
      </c>
      <c r="E54" s="1">
        <v>302320</v>
      </c>
      <c r="F54" s="1">
        <f t="shared" si="6"/>
        <v>796757.06713464006</v>
      </c>
      <c r="G54" s="1">
        <f t="shared" si="7"/>
        <v>1.2550877064652567E-6</v>
      </c>
      <c r="H54">
        <f t="shared" si="8"/>
        <v>-5.9013259243001039</v>
      </c>
    </row>
    <row r="55" spans="1:8" x14ac:dyDescent="0.45">
      <c r="A55">
        <f t="shared" si="9"/>
        <v>59</v>
      </c>
      <c r="B55">
        <v>50</v>
      </c>
      <c r="C55">
        <f t="shared" si="5"/>
        <v>3.0959752321981426</v>
      </c>
      <c r="D55" t="s">
        <v>11</v>
      </c>
      <c r="E55" s="1">
        <v>1300500</v>
      </c>
      <c r="F55" s="1">
        <f t="shared" si="6"/>
        <v>3427436.3780385004</v>
      </c>
      <c r="G55" s="1">
        <f t="shared" si="7"/>
        <v>2.9176325676168889E-7</v>
      </c>
      <c r="H55">
        <f t="shared" si="8"/>
        <v>-6.5349694019230373</v>
      </c>
    </row>
    <row r="56" spans="1:8" x14ac:dyDescent="0.45">
      <c r="A56">
        <f t="shared" si="9"/>
        <v>62</v>
      </c>
      <c r="B56">
        <v>30</v>
      </c>
      <c r="C56">
        <f t="shared" si="5"/>
        <v>3.3003300330033003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5"/>
  <sheetViews>
    <sheetView workbookViewId="0">
      <selection activeCell="C5" sqref="C5"/>
    </sheetView>
  </sheetViews>
  <sheetFormatPr defaultRowHeight="14.25" x14ac:dyDescent="0.45"/>
  <cols>
    <col min="2" max="2" width="14.86328125" bestFit="1" customWidth="1"/>
    <col min="3" max="3" width="12" bestFit="1" customWidth="1"/>
    <col min="4" max="4" width="11.86328125" bestFit="1" customWidth="1"/>
    <col min="5" max="5" width="18.3984375" bestFit="1" customWidth="1"/>
    <col min="8" max="8" width="16.59765625" bestFit="1" customWidth="1"/>
    <col min="17" max="17" width="12" bestFit="1" customWidth="1"/>
  </cols>
  <sheetData>
    <row r="1" spans="1:18" x14ac:dyDescent="0.45">
      <c r="B1" t="s">
        <v>6</v>
      </c>
      <c r="C1">
        <v>2.6354758770000002</v>
      </c>
    </row>
    <row r="3" spans="1:18" x14ac:dyDescent="0.45">
      <c r="A3" s="2"/>
    </row>
    <row r="4" spans="1:18" x14ac:dyDescent="0.45">
      <c r="B4" t="s">
        <v>24</v>
      </c>
      <c r="C4" t="s">
        <v>27</v>
      </c>
      <c r="D4" t="s">
        <v>25</v>
      </c>
      <c r="E4" t="s">
        <v>26</v>
      </c>
      <c r="K4" s="2" t="s">
        <v>13</v>
      </c>
    </row>
    <row r="5" spans="1:18" x14ac:dyDescent="0.45">
      <c r="B5">
        <v>30</v>
      </c>
      <c r="C5">
        <f>1000/(273+B5)</f>
        <v>3.3003300330033003</v>
      </c>
      <c r="D5" s="1">
        <v>8.1282554857475326E-8</v>
      </c>
      <c r="E5">
        <v>1.8783579979148616E-8</v>
      </c>
      <c r="F5" s="1"/>
      <c r="G5" s="1"/>
      <c r="K5">
        <v>2</v>
      </c>
      <c r="L5">
        <v>30</v>
      </c>
      <c r="M5">
        <f>1000/(273+L5)</f>
        <v>3.3003300330033003</v>
      </c>
      <c r="O5" s="1">
        <v>3692300</v>
      </c>
      <c r="P5" s="1">
        <f>O5*$C$1</f>
        <v>9730967.5806471016</v>
      </c>
      <c r="Q5" s="1">
        <f>1/P5</f>
        <v>1.0276470368566379E-7</v>
      </c>
      <c r="R5">
        <f>LOG(Q5)</f>
        <v>-6.9881560256787827</v>
      </c>
    </row>
    <row r="6" spans="1:18" x14ac:dyDescent="0.45">
      <c r="B6">
        <v>50</v>
      </c>
      <c r="C6">
        <f t="shared" ref="C6:C15" si="0">1000/(273+B6)</f>
        <v>3.0959752321981426</v>
      </c>
      <c r="D6" s="1">
        <v>3.2362032897022257E-7</v>
      </c>
      <c r="E6" s="1">
        <v>2.6597110887182258E-8</v>
      </c>
      <c r="K6">
        <f t="shared" ref="K6" si="1">K5+3</f>
        <v>5</v>
      </c>
      <c r="L6">
        <v>30</v>
      </c>
      <c r="M6">
        <f t="shared" ref="M6" si="2">1000/(273+L6)</f>
        <v>3.3003300330033003</v>
      </c>
      <c r="O6" s="1">
        <v>5584000</v>
      </c>
      <c r="P6" s="1">
        <f t="shared" ref="P6" si="3">O6*$C$1</f>
        <v>14716497.297168002</v>
      </c>
      <c r="Q6" s="1">
        <f t="shared" ref="Q6" si="4">1/P6</f>
        <v>6.7950951901607523E-8</v>
      </c>
      <c r="R6">
        <f t="shared" ref="R6" si="5">LOG(Q6)</f>
        <v>-7.1678044550062507</v>
      </c>
    </row>
    <row r="7" spans="1:18" x14ac:dyDescent="0.45">
      <c r="B7">
        <v>70</v>
      </c>
      <c r="C7">
        <f t="shared" si="0"/>
        <v>2.9154518950437316</v>
      </c>
      <c r="D7" s="1">
        <v>1.3385167987461667E-6</v>
      </c>
      <c r="E7" s="1">
        <v>5.6607193634811956E-8</v>
      </c>
      <c r="K7">
        <v>2</v>
      </c>
      <c r="L7">
        <v>30</v>
      </c>
      <c r="M7">
        <f>1000/(273+L7)</f>
        <v>3.3003300330033003</v>
      </c>
      <c r="O7" s="1">
        <v>5188400</v>
      </c>
      <c r="P7" s="1">
        <f>O7*$C$1</f>
        <v>13673903.0402268</v>
      </c>
      <c r="Q7" s="1">
        <f>1/P7</f>
        <v>7.3132008985154665E-8</v>
      </c>
      <c r="R7">
        <f>LOG(Q7)</f>
        <v>-7.1358924960522625</v>
      </c>
    </row>
    <row r="8" spans="1:18" x14ac:dyDescent="0.45">
      <c r="B8">
        <v>90</v>
      </c>
      <c r="C8">
        <f t="shared" si="0"/>
        <v>2.7548209366391183</v>
      </c>
      <c r="D8" s="1">
        <v>4.9177556993549501E-6</v>
      </c>
      <c r="E8" s="1">
        <v>2.2886381354112039E-7</v>
      </c>
      <c r="Q8" s="1">
        <f>AVERAGE(Q5:Q7)</f>
        <v>8.1282554857475326E-8</v>
      </c>
    </row>
    <row r="9" spans="1:18" x14ac:dyDescent="0.45">
      <c r="B9">
        <v>110</v>
      </c>
      <c r="C9">
        <f t="shared" si="0"/>
        <v>2.6109660574412534</v>
      </c>
      <c r="D9" s="1">
        <v>1.5817667590930034E-5</v>
      </c>
      <c r="E9" s="1">
        <v>1.9329759266489904E-6</v>
      </c>
      <c r="Q9">
        <f>STDEV(Q5:Q7)</f>
        <v>1.8783579979148616E-8</v>
      </c>
    </row>
    <row r="10" spans="1:18" x14ac:dyDescent="0.45">
      <c r="B10">
        <v>130</v>
      </c>
      <c r="C10">
        <f t="shared" si="0"/>
        <v>2.4813895781637716</v>
      </c>
      <c r="D10" s="1">
        <v>3.7707704789559067E-5</v>
      </c>
      <c r="E10" s="1">
        <v>6.2535118705805898E-6</v>
      </c>
    </row>
    <row r="11" spans="1:18" x14ac:dyDescent="0.45">
      <c r="B11">
        <v>150</v>
      </c>
      <c r="C11">
        <f t="shared" si="0"/>
        <v>2.3640661938534278</v>
      </c>
      <c r="D11" s="1">
        <v>9.9828164088596599E-5</v>
      </c>
      <c r="E11" s="1">
        <v>1.5105180541547571E-5</v>
      </c>
      <c r="K11" s="2" t="s">
        <v>14</v>
      </c>
    </row>
    <row r="12" spans="1:18" x14ac:dyDescent="0.45">
      <c r="B12">
        <v>170</v>
      </c>
      <c r="C12">
        <f t="shared" si="0"/>
        <v>2.2573363431151243</v>
      </c>
      <c r="D12" s="1">
        <v>1.4719323486698355E-4</v>
      </c>
      <c r="E12" s="1">
        <v>1.8467799439619536E-5</v>
      </c>
      <c r="K12">
        <f>A5+3</f>
        <v>3</v>
      </c>
      <c r="L12">
        <v>50</v>
      </c>
      <c r="M12">
        <f>1000/(273+L12)</f>
        <v>3.0959752321981426</v>
      </c>
      <c r="N12" t="s">
        <v>11</v>
      </c>
      <c r="O12" s="1">
        <v>1064300</v>
      </c>
      <c r="P12" s="1">
        <f>O12*$C$1</f>
        <v>2804936.9758911002</v>
      </c>
      <c r="Q12" s="1">
        <f>1/P12</f>
        <v>3.565142491953175E-7</v>
      </c>
      <c r="R12">
        <f>LOG(Q12)</f>
        <v>-6.4479231075421914</v>
      </c>
    </row>
    <row r="13" spans="1:18" x14ac:dyDescent="0.45">
      <c r="B13">
        <v>190</v>
      </c>
      <c r="C13">
        <f t="shared" si="0"/>
        <v>2.159827213822894</v>
      </c>
      <c r="D13" s="1">
        <v>2.2831411806667769E-4</v>
      </c>
      <c r="E13" s="1">
        <v>3.7282852007737277E-5</v>
      </c>
      <c r="K13">
        <f>K21+3</f>
        <v>57</v>
      </c>
      <c r="L13">
        <v>50</v>
      </c>
      <c r="M13">
        <f>1000/(273+L13)</f>
        <v>3.0959752321981426</v>
      </c>
      <c r="N13" t="s">
        <v>11</v>
      </c>
      <c r="O13" s="1">
        <v>1161700</v>
      </c>
      <c r="P13" s="1">
        <f>O13*$C$1</f>
        <v>3061632.3263109</v>
      </c>
      <c r="Q13" s="1">
        <f>1/P13</f>
        <v>3.2662315177634195E-7</v>
      </c>
      <c r="R13">
        <f>LOG(Q13)</f>
        <v>-6.4859530347482979</v>
      </c>
    </row>
    <row r="14" spans="1:18" x14ac:dyDescent="0.45">
      <c r="B14">
        <v>210</v>
      </c>
      <c r="C14">
        <f t="shared" si="0"/>
        <v>2.0703933747412009</v>
      </c>
      <c r="D14" s="1">
        <v>3.3110880971838185E-4</v>
      </c>
      <c r="E14" s="1">
        <v>3.6282423336306937E-5</v>
      </c>
      <c r="K14">
        <f>A31+3</f>
        <v>3</v>
      </c>
      <c r="L14">
        <v>50</v>
      </c>
      <c r="M14">
        <f>1000/(273+L14)</f>
        <v>3.0959752321981426</v>
      </c>
      <c r="N14" t="s">
        <v>11</v>
      </c>
      <c r="O14" s="1">
        <v>1187300</v>
      </c>
      <c r="P14" s="1">
        <f>O14*$C$1</f>
        <v>3129100.5087621002</v>
      </c>
      <c r="Q14" s="1">
        <f>1/P14</f>
        <v>3.1958065814754182E-7</v>
      </c>
      <c r="R14">
        <f>LOG(Q14)</f>
        <v>-6.4954195131940411</v>
      </c>
    </row>
    <row r="15" spans="1:18" x14ac:dyDescent="0.45">
      <c r="B15">
        <v>230</v>
      </c>
      <c r="C15">
        <f t="shared" si="0"/>
        <v>1.9880715705765408</v>
      </c>
      <c r="D15" s="1">
        <v>4.3440696008606715E-4</v>
      </c>
      <c r="E15">
        <v>3.9264878023598538E-5</v>
      </c>
      <c r="K15">
        <f>K23+3</f>
        <v>57</v>
      </c>
      <c r="L15">
        <v>50</v>
      </c>
      <c r="M15">
        <f>1000/(273+L15)</f>
        <v>3.0959752321981426</v>
      </c>
      <c r="N15" t="s">
        <v>11</v>
      </c>
      <c r="O15" s="1">
        <v>1300500</v>
      </c>
      <c r="P15" s="1">
        <f>O15*$C$1</f>
        <v>3427436.3780385004</v>
      </c>
      <c r="Q15" s="1">
        <f>1/P15</f>
        <v>2.9176325676168889E-7</v>
      </c>
      <c r="R15">
        <f>LOG(Q15)</f>
        <v>-6.5349694019230373</v>
      </c>
    </row>
    <row r="16" spans="1:18" x14ac:dyDescent="0.45">
      <c r="Q16" s="1">
        <f>AVERAGE(Q12:Q15)</f>
        <v>3.2362032897022257E-7</v>
      </c>
    </row>
    <row r="17" spans="1:18" x14ac:dyDescent="0.45">
      <c r="Q17" s="1">
        <f>STDEV(Q12:Q15)</f>
        <v>2.6597110887182258E-8</v>
      </c>
    </row>
    <row r="19" spans="1:18" x14ac:dyDescent="0.45">
      <c r="K19" s="2" t="s">
        <v>15</v>
      </c>
    </row>
    <row r="20" spans="1:18" x14ac:dyDescent="0.45">
      <c r="K20">
        <f>K12+3</f>
        <v>6</v>
      </c>
      <c r="L20">
        <v>70</v>
      </c>
      <c r="M20">
        <f>1000/(273+L20)</f>
        <v>2.9154518950437316</v>
      </c>
      <c r="N20" t="s">
        <v>11</v>
      </c>
      <c r="O20" s="1">
        <v>280700</v>
      </c>
      <c r="P20" s="1">
        <f>O20*$C$1</f>
        <v>739778.07867390011</v>
      </c>
      <c r="Q20" s="1">
        <f>1/P20</f>
        <v>1.3517567346582701E-6</v>
      </c>
      <c r="R20">
        <f>LOG(Q20)</f>
        <v>-5.8691014580255851</v>
      </c>
    </row>
    <row r="21" spans="1:18" x14ac:dyDescent="0.45">
      <c r="K21">
        <f>K29+3</f>
        <v>54</v>
      </c>
      <c r="L21">
        <v>70</v>
      </c>
      <c r="M21">
        <f>1000/(273+L21)</f>
        <v>2.9154518950437316</v>
      </c>
      <c r="N21" t="s">
        <v>11</v>
      </c>
      <c r="O21" s="1">
        <v>276770</v>
      </c>
      <c r="P21" s="1">
        <f>O21*$C$1</f>
        <v>729420.65847729007</v>
      </c>
      <c r="Q21" s="1">
        <f>1/P21</f>
        <v>1.3709510258285812E-6</v>
      </c>
      <c r="R21">
        <f>LOG(Q21)</f>
        <v>-5.8629780591363048</v>
      </c>
    </row>
    <row r="22" spans="1:18" x14ac:dyDescent="0.45">
      <c r="K22">
        <f>K14+3</f>
        <v>6</v>
      </c>
      <c r="L22">
        <v>70</v>
      </c>
      <c r="M22">
        <f>1000/(273+L22)</f>
        <v>2.9154518950437316</v>
      </c>
      <c r="N22" t="s">
        <v>11</v>
      </c>
      <c r="O22" s="1">
        <v>275700</v>
      </c>
      <c r="P22" s="1">
        <f>O22*$C$1</f>
        <v>726600.69928890001</v>
      </c>
      <c r="Q22" s="1">
        <f>1/P22</f>
        <v>1.3762717280325587E-6</v>
      </c>
      <c r="R22">
        <f>LOG(Q22)</f>
        <v>-5.8612958114969196</v>
      </c>
    </row>
    <row r="23" spans="1:18" x14ac:dyDescent="0.45">
      <c r="K23">
        <f>K31+3</f>
        <v>54</v>
      </c>
      <c r="L23">
        <v>70</v>
      </c>
      <c r="M23">
        <f>1000/(273+L23)</f>
        <v>2.9154518950437316</v>
      </c>
      <c r="N23" t="s">
        <v>11</v>
      </c>
      <c r="O23" s="1">
        <v>302320</v>
      </c>
      <c r="P23" s="1">
        <f>O23*$C$1</f>
        <v>796757.06713464006</v>
      </c>
      <c r="Q23" s="1">
        <f>1/P23</f>
        <v>1.2550877064652567E-6</v>
      </c>
      <c r="R23">
        <f>LOG(Q23)</f>
        <v>-5.9013259243001039</v>
      </c>
    </row>
    <row r="24" spans="1:18" x14ac:dyDescent="0.45">
      <c r="Q24" s="1">
        <f>AVERAGE(Q20:Q23)</f>
        <v>1.3385167987461667E-6</v>
      </c>
    </row>
    <row r="25" spans="1:18" x14ac:dyDescent="0.45">
      <c r="Q25" s="1">
        <f>STDEV(Q20:Q23)</f>
        <v>5.6607193634811956E-8</v>
      </c>
    </row>
    <row r="27" spans="1:18" x14ac:dyDescent="0.45">
      <c r="K27" s="2" t="s">
        <v>16</v>
      </c>
    </row>
    <row r="28" spans="1:18" x14ac:dyDescent="0.45">
      <c r="K28">
        <f>K20+3</f>
        <v>9</v>
      </c>
      <c r="L28">
        <v>90</v>
      </c>
      <c r="M28">
        <f>1000/(273+L28)</f>
        <v>2.7548209366391183</v>
      </c>
      <c r="N28" t="s">
        <v>11</v>
      </c>
      <c r="O28">
        <v>75703</v>
      </c>
      <c r="P28" s="1">
        <f>O28*$C$1</f>
        <v>199513.43031653101</v>
      </c>
      <c r="Q28" s="1">
        <f>1/P28</f>
        <v>5.0121939080165438E-6</v>
      </c>
      <c r="R28">
        <f>LOG(Q28)</f>
        <v>-5.2999721356921388</v>
      </c>
    </row>
    <row r="29" spans="1:18" x14ac:dyDescent="0.45">
      <c r="A29" s="2"/>
      <c r="K29">
        <f>K37+3</f>
        <v>51</v>
      </c>
      <c r="L29">
        <v>90</v>
      </c>
      <c r="M29">
        <f>1000/(273+L29)</f>
        <v>2.7548209366391183</v>
      </c>
      <c r="N29" t="s">
        <v>11</v>
      </c>
      <c r="O29" s="1">
        <v>73096</v>
      </c>
      <c r="P29" s="1">
        <f>O29*$C$1</f>
        <v>192642.74470519202</v>
      </c>
      <c r="Q29" s="1">
        <f>1/P29</f>
        <v>5.1909559403876605E-6</v>
      </c>
      <c r="R29">
        <f>LOG(Q29)</f>
        <v>-5.2847526572948587</v>
      </c>
    </row>
    <row r="30" spans="1:18" x14ac:dyDescent="0.45">
      <c r="K30">
        <f>K22+3</f>
        <v>9</v>
      </c>
      <c r="L30">
        <v>90</v>
      </c>
      <c r="M30">
        <f>1000/(273+L30)</f>
        <v>2.7548209366391183</v>
      </c>
      <c r="N30" t="s">
        <v>11</v>
      </c>
      <c r="O30">
        <v>81091</v>
      </c>
      <c r="P30" s="1">
        <f>O30*$C$1</f>
        <v>213713.37434180701</v>
      </c>
      <c r="Q30" s="1">
        <f>1/P30</f>
        <v>4.6791643390582983E-6</v>
      </c>
      <c r="R30">
        <f>LOG(Q30)</f>
        <v>-5.3298317014859924</v>
      </c>
    </row>
    <row r="31" spans="1:18" x14ac:dyDescent="0.45">
      <c r="E31" s="1"/>
      <c r="F31" s="1"/>
      <c r="G31" s="1"/>
      <c r="K31">
        <f>K39+3</f>
        <v>51</v>
      </c>
      <c r="L31">
        <v>90</v>
      </c>
      <c r="M31">
        <f>1000/(273+L31)</f>
        <v>2.7548209366391183</v>
      </c>
      <c r="N31" t="s">
        <v>11</v>
      </c>
      <c r="O31">
        <v>79236</v>
      </c>
      <c r="P31" s="1">
        <f>O31*$C$1</f>
        <v>208824.566589972</v>
      </c>
      <c r="Q31" s="1">
        <f>1/P31</f>
        <v>4.7887086099572978E-6</v>
      </c>
      <c r="R31">
        <f>LOG(Q31)</f>
        <v>-5.3197815887117805</v>
      </c>
    </row>
    <row r="32" spans="1:18" x14ac:dyDescent="0.45">
      <c r="Q32" s="1">
        <f>AVERAGE(Q28:Q31)</f>
        <v>4.9177556993549501E-6</v>
      </c>
    </row>
    <row r="33" spans="11:18" x14ac:dyDescent="0.45">
      <c r="Q33" s="1">
        <f>STDEV(Q28:Q31)</f>
        <v>2.2886381354112039E-7</v>
      </c>
    </row>
    <row r="35" spans="11:18" x14ac:dyDescent="0.45">
      <c r="K35" s="2" t="s">
        <v>17</v>
      </c>
    </row>
    <row r="36" spans="11:18" x14ac:dyDescent="0.45">
      <c r="K36">
        <f>K28+3</f>
        <v>12</v>
      </c>
      <c r="L36">
        <v>110</v>
      </c>
      <c r="M36">
        <f>1000/(273+L36)</f>
        <v>2.6109660574412534</v>
      </c>
      <c r="N36" t="s">
        <v>12</v>
      </c>
      <c r="O36">
        <v>20482</v>
      </c>
      <c r="P36" s="1">
        <f>O36*$C$1</f>
        <v>53979.816912714006</v>
      </c>
      <c r="Q36" s="1">
        <f>1/P36</f>
        <v>1.8525442604168363E-5</v>
      </c>
      <c r="R36">
        <f>LOG(Q36)</f>
        <v>-4.7322314071946945</v>
      </c>
    </row>
    <row r="37" spans="11:18" x14ac:dyDescent="0.45">
      <c r="K37">
        <f>K45+3</f>
        <v>48</v>
      </c>
      <c r="L37">
        <v>110</v>
      </c>
      <c r="M37">
        <f>1000/(273+L37)</f>
        <v>2.6109660574412534</v>
      </c>
      <c r="N37" t="s">
        <v>12</v>
      </c>
      <c r="O37">
        <v>23985</v>
      </c>
      <c r="P37" s="1">
        <f>O37*$C$1</f>
        <v>63211.888909845002</v>
      </c>
      <c r="Q37" s="1">
        <f>1/P37</f>
        <v>1.5819808856309211E-5</v>
      </c>
      <c r="R37">
        <f>LOG(Q37)</f>
        <v>-4.8007987681930615</v>
      </c>
    </row>
    <row r="38" spans="11:18" x14ac:dyDescent="0.45">
      <c r="K38">
        <f>K30+3</f>
        <v>12</v>
      </c>
      <c r="L38">
        <v>110</v>
      </c>
      <c r="M38">
        <f>1000/(273+L38)</f>
        <v>2.6109660574412534</v>
      </c>
      <c r="N38" t="s">
        <v>12</v>
      </c>
      <c r="O38">
        <v>26830</v>
      </c>
      <c r="P38" s="1">
        <f>O38*$C$1</f>
        <v>70709.817779910009</v>
      </c>
      <c r="Q38" s="1">
        <f>1/P38</f>
        <v>1.4142307693573479E-5</v>
      </c>
      <c r="R38">
        <f>LOG(Q38)</f>
        <v>-4.8494797180630851</v>
      </c>
    </row>
    <row r="39" spans="11:18" x14ac:dyDescent="0.45">
      <c r="K39">
        <f>K47+3</f>
        <v>48</v>
      </c>
      <c r="L39">
        <v>110</v>
      </c>
      <c r="M39">
        <f>1000/(273+L39)</f>
        <v>2.6109660574412534</v>
      </c>
      <c r="N39" t="s">
        <v>12</v>
      </c>
      <c r="O39">
        <v>25667</v>
      </c>
      <c r="P39" s="1">
        <f>O39*$C$1</f>
        <v>67644.759334959002</v>
      </c>
      <c r="Q39" s="1">
        <f>1/P39</f>
        <v>1.4783111209669087E-5</v>
      </c>
      <c r="R39">
        <f>LOG(Q39)</f>
        <v>-4.8302341559954174</v>
      </c>
    </row>
    <row r="40" spans="11:18" x14ac:dyDescent="0.45">
      <c r="Q40" s="1">
        <f>AVERAGE(Q36:Q39)</f>
        <v>1.5817667590930034E-5</v>
      </c>
    </row>
    <row r="41" spans="11:18" x14ac:dyDescent="0.45">
      <c r="Q41" s="1">
        <f>STDEV(Q36:Q39)</f>
        <v>1.9329759266489904E-6</v>
      </c>
    </row>
    <row r="43" spans="11:18" x14ac:dyDescent="0.45">
      <c r="K43" s="2" t="s">
        <v>18</v>
      </c>
    </row>
    <row r="44" spans="11:18" x14ac:dyDescent="0.45">
      <c r="K44">
        <f>K36+3</f>
        <v>15</v>
      </c>
      <c r="L44">
        <v>130</v>
      </c>
      <c r="M44">
        <f>1000/(273+L44)</f>
        <v>2.4813895781637716</v>
      </c>
      <c r="N44" t="s">
        <v>12</v>
      </c>
      <c r="O44">
        <v>8137.5</v>
      </c>
      <c r="P44" s="1">
        <f>O44*$C$1</f>
        <v>21446.184949087503</v>
      </c>
      <c r="Q44" s="1">
        <f>1/P44</f>
        <v>4.6628339836384193E-5</v>
      </c>
      <c r="R44">
        <f>LOG(Q44)</f>
        <v>-4.331350046967394</v>
      </c>
    </row>
    <row r="45" spans="11:18" x14ac:dyDescent="0.45">
      <c r="K45">
        <f>K52+3</f>
        <v>45</v>
      </c>
      <c r="L45">
        <v>130</v>
      </c>
      <c r="M45">
        <f>1000/(273+L45)</f>
        <v>2.4813895781637716</v>
      </c>
      <c r="N45" t="s">
        <v>12</v>
      </c>
      <c r="O45">
        <v>10144</v>
      </c>
      <c r="P45" s="1">
        <f>O45*$C$1</f>
        <v>26734.267296288002</v>
      </c>
      <c r="Q45" s="1">
        <f>1/P45</f>
        <v>3.7405176993156193E-5</v>
      </c>
      <c r="R45">
        <f>LOG(Q45)</f>
        <v>-4.4270682859288035</v>
      </c>
    </row>
    <row r="46" spans="11:18" x14ac:dyDescent="0.45">
      <c r="K46">
        <f>K38+3</f>
        <v>15</v>
      </c>
      <c r="L46">
        <v>130</v>
      </c>
      <c r="M46">
        <f>1000/(273+L46)</f>
        <v>2.4813895781637716</v>
      </c>
      <c r="N46" t="s">
        <v>12</v>
      </c>
      <c r="O46">
        <v>11536</v>
      </c>
      <c r="P46" s="1">
        <f>O46*$C$1</f>
        <v>30402.849717072004</v>
      </c>
      <c r="Q46" s="1">
        <f>1/P46</f>
        <v>3.289165355570184E-5</v>
      </c>
      <c r="R46">
        <f>LOG(Q46)</f>
        <v>-4.4829142927664991</v>
      </c>
    </row>
    <row r="47" spans="11:18" x14ac:dyDescent="0.45">
      <c r="K47">
        <f>K54+3</f>
        <v>45</v>
      </c>
      <c r="L47">
        <v>130</v>
      </c>
      <c r="M47">
        <f>1000/(273+L47)</f>
        <v>2.4813895781637716</v>
      </c>
      <c r="N47" t="s">
        <v>12</v>
      </c>
      <c r="O47">
        <v>11191</v>
      </c>
      <c r="P47" s="1">
        <f>O47*$C$1</f>
        <v>29493.610539507001</v>
      </c>
      <c r="Q47" s="1">
        <f>1/P47</f>
        <v>3.3905648772994056E-5</v>
      </c>
      <c r="R47">
        <f>LOG(Q47)</f>
        <v>-4.469727941131076</v>
      </c>
    </row>
    <row r="48" spans="11:18" x14ac:dyDescent="0.45">
      <c r="Q48" s="1">
        <f>AVERAGE(Q44:Q47)</f>
        <v>3.7707704789559067E-5</v>
      </c>
    </row>
    <row r="49" spans="11:18" x14ac:dyDescent="0.45">
      <c r="Q49" s="1">
        <f>STDEV(Q44:Q47)</f>
        <v>6.2535118705805898E-6</v>
      </c>
    </row>
    <row r="50" spans="11:18" x14ac:dyDescent="0.45">
      <c r="K50" s="2" t="s">
        <v>19</v>
      </c>
    </row>
    <row r="51" spans="11:18" x14ac:dyDescent="0.45">
      <c r="K51">
        <f>K44+3</f>
        <v>18</v>
      </c>
      <c r="L51">
        <v>150</v>
      </c>
      <c r="M51">
        <f>1000/(273+L51)</f>
        <v>2.3640661938534278</v>
      </c>
      <c r="N51" t="s">
        <v>12</v>
      </c>
      <c r="O51">
        <v>3195.8</v>
      </c>
      <c r="P51" s="1">
        <f>O51*$C$1</f>
        <v>8422.4538077166017</v>
      </c>
      <c r="Q51" s="1">
        <f>1/P51</f>
        <v>1.1873024451423004E-4</v>
      </c>
      <c r="R51">
        <f>LOG(Q51)</f>
        <v>-3.9254386378058679</v>
      </c>
    </row>
    <row r="52" spans="11:18" x14ac:dyDescent="0.45">
      <c r="K52">
        <f>K59+3</f>
        <v>42</v>
      </c>
      <c r="L52">
        <v>150</v>
      </c>
      <c r="M52">
        <f>1000/(273+L52)</f>
        <v>2.3640661938534278</v>
      </c>
      <c r="N52" t="s">
        <v>12</v>
      </c>
      <c r="O52">
        <v>3605.4</v>
      </c>
      <c r="P52" s="1">
        <f>O52*$C$1</f>
        <v>9501.9447269358006</v>
      </c>
      <c r="Q52" s="1">
        <f>1/P52</f>
        <v>1.0524161408403406E-4</v>
      </c>
      <c r="R52">
        <f>LOG(Q52)</f>
        <v>-3.977812499788028</v>
      </c>
    </row>
    <row r="53" spans="11:18" x14ac:dyDescent="0.45">
      <c r="K53">
        <f>K46+3</f>
        <v>18</v>
      </c>
      <c r="L53">
        <v>150</v>
      </c>
      <c r="M53">
        <f>1000/(273+L53)</f>
        <v>2.3640661938534278</v>
      </c>
      <c r="N53" t="s">
        <v>12</v>
      </c>
      <c r="O53">
        <v>4381.3999999999996</v>
      </c>
      <c r="P53" s="1">
        <f>O53*$C$1</f>
        <v>11547.074007487799</v>
      </c>
      <c r="Q53" s="1">
        <f>1/P53</f>
        <v>8.6602025703787943E-5</v>
      </c>
      <c r="R53">
        <f>LOG(Q53)</f>
        <v>-4.0624719493026547</v>
      </c>
    </row>
    <row r="54" spans="11:18" x14ac:dyDescent="0.45">
      <c r="K54">
        <f>K61+3</f>
        <v>42</v>
      </c>
      <c r="L54">
        <v>150</v>
      </c>
      <c r="M54">
        <f>1000/(273+L54)</f>
        <v>2.3640661938534278</v>
      </c>
      <c r="N54" t="s">
        <v>12</v>
      </c>
      <c r="O54">
        <v>4275.8999999999996</v>
      </c>
      <c r="P54" s="1">
        <f>O54*$C$1</f>
        <v>11269.0313024643</v>
      </c>
      <c r="Q54" s="1">
        <f>1/P54</f>
        <v>8.8738772052334352E-5</v>
      </c>
      <c r="R54">
        <f>LOG(Q54)</f>
        <v>-4.0518865852496759</v>
      </c>
    </row>
    <row r="55" spans="11:18" x14ac:dyDescent="0.45">
      <c r="Q55" s="1">
        <f>AVERAGE(Q51:Q54)</f>
        <v>9.9828164088596599E-5</v>
      </c>
    </row>
    <row r="56" spans="11:18" x14ac:dyDescent="0.45">
      <c r="Q56" s="1">
        <f>STDEV(Q51:Q54)</f>
        <v>1.5105180541547571E-5</v>
      </c>
    </row>
    <row r="57" spans="11:18" x14ac:dyDescent="0.45">
      <c r="K57" s="2" t="s">
        <v>20</v>
      </c>
    </row>
    <row r="58" spans="11:18" x14ac:dyDescent="0.45">
      <c r="K58">
        <f>K51+3</f>
        <v>21</v>
      </c>
      <c r="L58">
        <v>170</v>
      </c>
      <c r="M58">
        <f>1000/(273+L58)</f>
        <v>2.2573363431151243</v>
      </c>
      <c r="N58" t="s">
        <v>12</v>
      </c>
      <c r="O58">
        <v>2220.6999999999998</v>
      </c>
      <c r="P58" s="1">
        <f>O58*$C$1</f>
        <v>5852.6012800539002</v>
      </c>
      <c r="Q58" s="1">
        <f>1/P58</f>
        <v>1.7086419391118858E-4</v>
      </c>
      <c r="R58">
        <f>LOG(Q58)</f>
        <v>-3.7673489379582299</v>
      </c>
    </row>
    <row r="59" spans="11:18" x14ac:dyDescent="0.45">
      <c r="K59">
        <f>K67+3</f>
        <v>39</v>
      </c>
      <c r="L59">
        <v>170</v>
      </c>
      <c r="M59">
        <f>1000/(273+L59)</f>
        <v>2.2573363431151243</v>
      </c>
      <c r="N59" t="s">
        <v>12</v>
      </c>
      <c r="O59">
        <v>2532.1</v>
      </c>
      <c r="P59" s="1">
        <f>O59*$C$1</f>
        <v>6673.2884681516998</v>
      </c>
      <c r="Q59" s="1">
        <f>1/P59</f>
        <v>1.49851157307601E-4</v>
      </c>
      <c r="R59">
        <f>LOG(Q59)</f>
        <v>-3.8243398986284856</v>
      </c>
    </row>
    <row r="60" spans="11:18" x14ac:dyDescent="0.45">
      <c r="K60">
        <f>K53+3</f>
        <v>21</v>
      </c>
      <c r="L60">
        <v>170</v>
      </c>
      <c r="M60">
        <f>1000/(273+L60)</f>
        <v>2.2573363431151243</v>
      </c>
      <c r="N60" t="s">
        <v>12</v>
      </c>
      <c r="O60">
        <v>2996.2</v>
      </c>
      <c r="P60" s="1">
        <f>O60*$C$1</f>
        <v>7896.4128226674002</v>
      </c>
      <c r="Q60" s="1">
        <f>1/P60</f>
        <v>1.2663978219697497E-4</v>
      </c>
      <c r="R60">
        <f>LOG(Q60)</f>
        <v>-3.8974298450718949</v>
      </c>
    </row>
    <row r="61" spans="11:18" x14ac:dyDescent="0.45">
      <c r="K61">
        <f>K69+3</f>
        <v>39</v>
      </c>
      <c r="L61">
        <v>170</v>
      </c>
      <c r="M61">
        <f>1000/(273+L61)</f>
        <v>2.2573363431151243</v>
      </c>
      <c r="N61" t="s">
        <v>12</v>
      </c>
      <c r="O61">
        <v>2683.1</v>
      </c>
      <c r="P61" s="1">
        <f>O61*$C$1</f>
        <v>7071.2453255787004</v>
      </c>
      <c r="Q61" s="1">
        <f>1/P61</f>
        <v>1.4141780605216966E-4</v>
      </c>
      <c r="R61">
        <f>LOG(Q61)</f>
        <v>-3.8494959046597548</v>
      </c>
    </row>
    <row r="62" spans="11:18" x14ac:dyDescent="0.45">
      <c r="Q62" s="1">
        <f>AVERAGE(Q58:Q61)</f>
        <v>1.4719323486698355E-4</v>
      </c>
    </row>
    <row r="63" spans="11:18" x14ac:dyDescent="0.45">
      <c r="Q63" s="1">
        <f>STDEV(Q58:Q61)</f>
        <v>1.8467799439619536E-5</v>
      </c>
    </row>
    <row r="65" spans="11:18" x14ac:dyDescent="0.45">
      <c r="K65" s="2" t="s">
        <v>21</v>
      </c>
    </row>
    <row r="66" spans="11:18" x14ac:dyDescent="0.45">
      <c r="K66">
        <f>K58+3</f>
        <v>24</v>
      </c>
      <c r="L66">
        <v>190</v>
      </c>
      <c r="M66">
        <f>1000/(273+L66)</f>
        <v>2.159827213822894</v>
      </c>
      <c r="N66" t="s">
        <v>12</v>
      </c>
      <c r="O66">
        <v>1347.2</v>
      </c>
      <c r="P66" s="1">
        <f>O66*$C$1</f>
        <v>3550.5131014944004</v>
      </c>
      <c r="Q66" s="1">
        <f>1/P66</f>
        <v>2.8164943246628297E-4</v>
      </c>
      <c r="R66">
        <f>LOG(Q66)</f>
        <v>-3.5502911195467202</v>
      </c>
    </row>
    <row r="67" spans="11:18" x14ac:dyDescent="0.45">
      <c r="K67">
        <f>K75+3</f>
        <v>36</v>
      </c>
      <c r="L67">
        <v>190</v>
      </c>
      <c r="M67">
        <f>1000/(273+L67)</f>
        <v>2.159827213822894</v>
      </c>
      <c r="N67" t="s">
        <v>12</v>
      </c>
      <c r="O67">
        <v>1679</v>
      </c>
      <c r="P67" s="1">
        <f>O67*$C$1</f>
        <v>4424.9639974830006</v>
      </c>
      <c r="Q67" s="1">
        <f>1/P67</f>
        <v>2.2599053926061728E-4</v>
      </c>
      <c r="R67">
        <f>LOG(Q67)</f>
        <v>-3.6459097415291946</v>
      </c>
    </row>
    <row r="68" spans="11:18" x14ac:dyDescent="0.45">
      <c r="K68">
        <f>K60+3</f>
        <v>24</v>
      </c>
      <c r="L68">
        <v>190</v>
      </c>
      <c r="M68">
        <f>1000/(273+L68)</f>
        <v>2.159827213822894</v>
      </c>
      <c r="N68" t="s">
        <v>12</v>
      </c>
      <c r="O68">
        <v>1899.7</v>
      </c>
      <c r="P68" s="1">
        <f>O68*$C$1</f>
        <v>5006.6135235369002</v>
      </c>
      <c r="Q68" s="1">
        <f>1/P68</f>
        <v>1.9973580850585695E-4</v>
      </c>
      <c r="R68">
        <f>LOG(Q68)</f>
        <v>-3.6995440681168295</v>
      </c>
    </row>
    <row r="69" spans="11:18" x14ac:dyDescent="0.45">
      <c r="K69">
        <f>K77+3</f>
        <v>36</v>
      </c>
      <c r="L69">
        <v>190</v>
      </c>
      <c r="M69">
        <f>1000/(273+L69)</f>
        <v>2.159827213822894</v>
      </c>
      <c r="N69" t="s">
        <v>12</v>
      </c>
      <c r="O69">
        <v>1843</v>
      </c>
      <c r="P69" s="1">
        <f>O69*$C$1</f>
        <v>4857.1820413109999</v>
      </c>
      <c r="Q69" s="1">
        <f>1/P69</f>
        <v>2.0588069203395358E-4</v>
      </c>
      <c r="R69">
        <f>LOG(Q69)</f>
        <v>-3.6863843806102197</v>
      </c>
    </row>
    <row r="70" spans="11:18" x14ac:dyDescent="0.45">
      <c r="Q70" s="1">
        <f>AVERAGE(Q66:Q69)</f>
        <v>2.2831411806667769E-4</v>
      </c>
    </row>
    <row r="71" spans="11:18" x14ac:dyDescent="0.45">
      <c r="Q71" s="1">
        <f>STDEV(Q66:Q69)</f>
        <v>3.7282852007737277E-5</v>
      </c>
    </row>
    <row r="73" spans="11:18" x14ac:dyDescent="0.45">
      <c r="K73" s="2" t="s">
        <v>22</v>
      </c>
    </row>
    <row r="74" spans="11:18" x14ac:dyDescent="0.45">
      <c r="K74">
        <f>K66+3</f>
        <v>27</v>
      </c>
      <c r="L74">
        <v>210</v>
      </c>
      <c r="M74">
        <f>1000/(273+L74)</f>
        <v>2.0703933747412009</v>
      </c>
      <c r="N74" t="s">
        <v>12</v>
      </c>
      <c r="O74">
        <v>1006.7</v>
      </c>
      <c r="P74" s="1">
        <f>O74*$C$1</f>
        <v>2653.1335653759002</v>
      </c>
      <c r="Q74" s="1">
        <f>1/P74</f>
        <v>3.7691279966084874E-4</v>
      </c>
      <c r="R74">
        <f t="shared" ref="R74:R79" si="6">LOG(Q74)</f>
        <v>-3.4237591140025332</v>
      </c>
    </row>
    <row r="75" spans="11:18" x14ac:dyDescent="0.45">
      <c r="K75">
        <f>K82+3</f>
        <v>33</v>
      </c>
      <c r="L75">
        <v>210</v>
      </c>
      <c r="M75">
        <f>1000/(273+L75)</f>
        <v>2.0703933747412009</v>
      </c>
      <c r="N75" t="s">
        <v>12</v>
      </c>
      <c r="O75">
        <v>1111.4000000000001</v>
      </c>
      <c r="P75" s="1">
        <f>O75*$C$1</f>
        <v>2929.0678896978006</v>
      </c>
      <c r="Q75" s="1">
        <f>1/P75</f>
        <v>3.4140553843672519E-4</v>
      </c>
      <c r="R75">
        <f t="shared" si="6"/>
        <v>-3.466729437840506</v>
      </c>
    </row>
    <row r="76" spans="11:18" x14ac:dyDescent="0.45">
      <c r="K76">
        <f>K68+3</f>
        <v>27</v>
      </c>
      <c r="L76">
        <v>210</v>
      </c>
      <c r="M76">
        <f>1000/(273+L76)</f>
        <v>2.0703933747412009</v>
      </c>
      <c r="N76" t="s">
        <v>12</v>
      </c>
      <c r="O76">
        <v>1291.5</v>
      </c>
      <c r="P76" s="1">
        <f>O76*$C$1</f>
        <v>3403.7170951455</v>
      </c>
      <c r="Q76" s="1">
        <f>1/P76</f>
        <v>2.9379645018859965E-4</v>
      </c>
      <c r="R76">
        <f t="shared" si="6"/>
        <v>-3.5319534559004815</v>
      </c>
    </row>
    <row r="77" spans="11:18" x14ac:dyDescent="0.45">
      <c r="K77">
        <f>K83+3</f>
        <v>33</v>
      </c>
      <c r="L77">
        <v>210</v>
      </c>
      <c r="M77">
        <f>1000/(273+L77)</f>
        <v>2.0703933747412009</v>
      </c>
      <c r="N77" t="s">
        <v>12</v>
      </c>
      <c r="O77">
        <v>1214.9000000000001</v>
      </c>
      <c r="P77" s="1">
        <f>O77*$C$1</f>
        <v>3201.8396429673003</v>
      </c>
      <c r="Q77" s="1">
        <f>1/P77</f>
        <v>3.1232045058735404E-4</v>
      </c>
      <c r="R77">
        <f t="shared" si="6"/>
        <v>-3.5053995774526303</v>
      </c>
    </row>
    <row r="78" spans="11:18" x14ac:dyDescent="0.45">
      <c r="Q78" s="1">
        <f>AVERAGE(Q74:Q77)</f>
        <v>3.3110880971838185E-4</v>
      </c>
      <c r="R78">
        <f t="shared" si="6"/>
        <v>-3.4800292639438508</v>
      </c>
    </row>
    <row r="79" spans="11:18" x14ac:dyDescent="0.45">
      <c r="Q79" s="1">
        <f>STDEV(Q74:Q77)</f>
        <v>3.6282423336306937E-5</v>
      </c>
      <c r="R79">
        <f t="shared" si="6"/>
        <v>-4.4403037137167285</v>
      </c>
    </row>
    <row r="81" spans="11:18" x14ac:dyDescent="0.45">
      <c r="K81" s="2" t="s">
        <v>23</v>
      </c>
    </row>
    <row r="82" spans="11:18" x14ac:dyDescent="0.45">
      <c r="K82">
        <f>K74+3</f>
        <v>30</v>
      </c>
      <c r="L82">
        <v>230</v>
      </c>
      <c r="M82">
        <f>1000/(273+L82)</f>
        <v>1.9880715705765408</v>
      </c>
      <c r="N82" t="s">
        <v>12</v>
      </c>
      <c r="O82">
        <v>820.99</v>
      </c>
      <c r="P82" s="1">
        <f>O82*$C$1</f>
        <v>2163.6993402582302</v>
      </c>
      <c r="Q82" s="1">
        <f>1/P82</f>
        <v>4.6217142159901632E-4</v>
      </c>
      <c r="R82">
        <f>LOG(Q82)</f>
        <v>-3.335196912655205</v>
      </c>
    </row>
    <row r="83" spans="11:18" x14ac:dyDescent="0.45">
      <c r="K83">
        <f>K76+3</f>
        <v>30</v>
      </c>
      <c r="L83">
        <v>230</v>
      </c>
      <c r="M83">
        <f>1000/(273+L83)</f>
        <v>1.9880715705765408</v>
      </c>
      <c r="N83" t="s">
        <v>12</v>
      </c>
      <c r="O83">
        <v>933.1</v>
      </c>
      <c r="P83" s="1">
        <f>O83*$C$1</f>
        <v>2459.1625408287005</v>
      </c>
      <c r="Q83" s="1">
        <f>1/P83</f>
        <v>4.0664249857311799E-4</v>
      </c>
      <c r="R83">
        <f>LOG(Q83)</f>
        <v>-3.3907872348192618</v>
      </c>
    </row>
    <row r="84" spans="11:18" x14ac:dyDescent="0.45">
      <c r="Q84" s="1">
        <f>AVERAGE(Q82:Q83)</f>
        <v>4.3440696008606715E-4</v>
      </c>
    </row>
    <row r="85" spans="11:18" x14ac:dyDescent="0.45">
      <c r="Q85">
        <f>STDEV(Q82:Q83)</f>
        <v>3.9264878023598538E-5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error determination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Leube, Bernhard</dc:creator>
  <cp:lastModifiedBy>bernhard</cp:lastModifiedBy>
  <dcterms:created xsi:type="dcterms:W3CDTF">2019-05-01T08:51:49Z</dcterms:created>
  <dcterms:modified xsi:type="dcterms:W3CDTF">2021-12-22T19:16:23Z</dcterms:modified>
</cp:coreProperties>
</file>